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550" yWindow="1275" windowWidth="12435" windowHeight="7515" tabRatio="679"/>
  </bookViews>
  <sheets>
    <sheet name="Planilha" sheetId="2" r:id="rId1"/>
    <sheet name="Resumo" sheetId="3" r:id="rId2"/>
    <sheet name="Cronograma" sheetId="4" r:id="rId3"/>
  </sheets>
  <definedNames>
    <definedName name="_xlnm._FilterDatabase" localSheetId="0" hidden="1">Planilha!$B$40:$H$47</definedName>
    <definedName name="_xlnm.Print_Area" localSheetId="2">Cronograma!$A$1:$O$54</definedName>
    <definedName name="_xlnm.Print_Area" localSheetId="0">Planilha!$A$1:$H$413</definedName>
    <definedName name="_xlnm.Print_Area" localSheetId="1">Resumo!$A$1:$E$53</definedName>
    <definedName name="Porta_em_laminado_fenólico_melaminico__de_correr_com_acabamento_liso_trilho_metálico">Planilha!$D$161</definedName>
    <definedName name="_xlnm.Print_Titles" localSheetId="2">Cronograma!$A:$C,Cronograma!$1:$10</definedName>
    <definedName name="_xlnm.Print_Titles" localSheetId="0">Planilha!$1:$11</definedName>
  </definedNames>
  <calcPr calcId="145621"/>
</workbook>
</file>

<file path=xl/calcChain.xml><?xml version="1.0" encoding="utf-8"?>
<calcChain xmlns="http://schemas.openxmlformats.org/spreadsheetml/2006/main">
  <c r="G330" i="2" l="1"/>
  <c r="G378" i="2" l="1"/>
  <c r="G377" i="2"/>
  <c r="G368" i="2"/>
  <c r="G369" i="2"/>
  <c r="G370" i="2"/>
  <c r="G371" i="2"/>
  <c r="G373" i="2"/>
  <c r="G375" i="2"/>
  <c r="G374" i="2"/>
  <c r="G376" i="2"/>
  <c r="G193" i="2"/>
  <c r="G169" i="2"/>
  <c r="G168" i="2"/>
  <c r="G167" i="2"/>
  <c r="G338" i="2"/>
  <c r="G337" i="2"/>
  <c r="G336" i="2"/>
  <c r="G335" i="2"/>
  <c r="G203" i="2"/>
  <c r="G196" i="2"/>
  <c r="G202" i="2"/>
  <c r="G200" i="2"/>
  <c r="G235" i="2"/>
  <c r="G247" i="2"/>
  <c r="G246" i="2"/>
  <c r="G245" i="2"/>
  <c r="G244" i="2"/>
  <c r="G243" i="2"/>
  <c r="G242" i="2"/>
  <c r="G241" i="2"/>
  <c r="G217" i="2"/>
  <c r="G216" i="2"/>
  <c r="G215" i="2"/>
  <c r="G214" i="2"/>
  <c r="G213" i="2"/>
  <c r="G212" i="2"/>
  <c r="G211" i="2"/>
  <c r="G372" i="2"/>
  <c r="G384" i="2"/>
  <c r="G385" i="2"/>
  <c r="G382" i="2"/>
  <c r="G383" i="2"/>
  <c r="G380" i="2"/>
  <c r="G381" i="2"/>
  <c r="G367" i="2"/>
  <c r="G366" i="2"/>
  <c r="G365" i="2"/>
  <c r="G386" i="2"/>
  <c r="G379" i="2"/>
  <c r="G20" i="2"/>
  <c r="G180" i="2" l="1"/>
  <c r="G170" i="2"/>
  <c r="G205" i="2"/>
  <c r="G1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0" i="2"/>
  <c r="G239" i="2"/>
  <c r="G238" i="2"/>
  <c r="G237" i="2"/>
  <c r="G236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0" i="2"/>
  <c r="G209" i="2"/>
  <c r="G208" i="2"/>
  <c r="G207" i="2"/>
  <c r="G206" i="2"/>
  <c r="G204" i="2"/>
  <c r="G201" i="2"/>
  <c r="G199" i="2"/>
  <c r="G198" i="2"/>
  <c r="G197" i="2"/>
  <c r="G195" i="2"/>
  <c r="G194" i="2"/>
  <c r="G191" i="2"/>
  <c r="G190" i="2"/>
  <c r="G189" i="2"/>
  <c r="G188" i="2"/>
  <c r="G187" i="2"/>
  <c r="G15" i="2"/>
  <c r="G186" i="2" l="1"/>
  <c r="G295" i="2" l="1"/>
  <c r="G349" i="2"/>
  <c r="G314" i="2" l="1"/>
  <c r="G300" i="2" l="1"/>
  <c r="G14" i="2" l="1"/>
  <c r="G96" i="2"/>
  <c r="G95" i="2"/>
  <c r="G94" i="2" l="1"/>
  <c r="G88" i="2" l="1"/>
  <c r="G22" i="2" l="1"/>
  <c r="G21" i="2" l="1"/>
  <c r="G143" i="2"/>
  <c r="G121" i="2" l="1"/>
  <c r="G122" i="2"/>
  <c r="G149" i="2"/>
  <c r="G104" i="2" l="1"/>
  <c r="G28" i="2" l="1"/>
  <c r="G141" i="2" l="1"/>
  <c r="G124" i="2"/>
  <c r="G123" i="2"/>
  <c r="G343" i="2" l="1"/>
  <c r="G312" i="2" l="1"/>
  <c r="G29" i="2" l="1"/>
  <c r="S13" i="4" l="1"/>
  <c r="R52" i="4"/>
  <c r="Q52" i="4"/>
  <c r="P52" i="4"/>
  <c r="E52" i="4"/>
  <c r="S43" i="4"/>
  <c r="B36" i="3" l="1"/>
  <c r="C31" i="3"/>
  <c r="B45" i="4" s="1"/>
  <c r="C30" i="3"/>
  <c r="B43" i="4" s="1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G363" i="2"/>
  <c r="G364" i="2"/>
  <c r="G362" i="2"/>
  <c r="G402" i="2"/>
  <c r="G392" i="2"/>
  <c r="G391" i="2"/>
  <c r="G390" i="2"/>
  <c r="G401" i="2" l="1"/>
  <c r="G350" i="2"/>
  <c r="G348" i="2"/>
  <c r="G347" i="2"/>
  <c r="G334" i="2"/>
  <c r="G333" i="2"/>
  <c r="G323" i="2"/>
  <c r="G309" i="2"/>
  <c r="G310" i="2" l="1"/>
  <c r="G315" i="2"/>
  <c r="G311" i="2"/>
  <c r="G302" i="2"/>
  <c r="G301" i="2"/>
  <c r="G356" i="2" l="1"/>
  <c r="G357" i="2"/>
  <c r="G355" i="2"/>
  <c r="G396" i="2"/>
  <c r="G395" i="2" s="1"/>
  <c r="G34" i="2"/>
  <c r="G184" i="2"/>
  <c r="G36" i="2" l="1"/>
  <c r="G157" i="2" l="1"/>
  <c r="G160" i="2"/>
  <c r="G361" i="2" l="1"/>
  <c r="G360" i="2" s="1"/>
  <c r="G126" i="2"/>
  <c r="G146" i="2"/>
  <c r="G154" i="2" l="1"/>
  <c r="G153" i="2"/>
  <c r="G98" i="2"/>
  <c r="G139" i="2"/>
  <c r="G82" i="2"/>
  <c r="G81" i="2"/>
  <c r="G130" i="2"/>
  <c r="G129" i="2"/>
  <c r="G116" i="2"/>
  <c r="G177" i="2" l="1"/>
  <c r="G182" i="2"/>
  <c r="G131" i="2"/>
  <c r="G119" i="2"/>
  <c r="G118" i="2"/>
  <c r="G110" i="2"/>
  <c r="G115" i="2" l="1"/>
  <c r="G85" i="2"/>
  <c r="G105" i="2" l="1"/>
  <c r="G86" i="2"/>
  <c r="G171" i="2"/>
  <c r="G58" i="2" l="1"/>
  <c r="G49" i="2" l="1"/>
  <c r="G52" i="2" l="1"/>
  <c r="G54" i="2"/>
  <c r="G66" i="2" l="1"/>
  <c r="G65" i="2" l="1"/>
  <c r="G64" i="2"/>
  <c r="G63" i="2"/>
  <c r="G45" i="2"/>
  <c r="G56" i="2"/>
  <c r="G57" i="2"/>
  <c r="G44" i="2"/>
  <c r="G68" i="2" l="1"/>
  <c r="G179" i="2" l="1"/>
  <c r="G101" i="2" l="1"/>
  <c r="G50" i="2"/>
  <c r="G80" i="2" l="1"/>
  <c r="G135" i="2"/>
  <c r="G294" i="2" l="1"/>
  <c r="G159" i="2"/>
  <c r="G158" i="2"/>
  <c r="G156" i="2"/>
  <c r="G404" i="2" l="1"/>
  <c r="G405" i="2" s="1"/>
  <c r="C52" i="4" s="1"/>
  <c r="G172" i="2" l="1"/>
  <c r="G155" i="2" l="1"/>
  <c r="G140" i="2"/>
  <c r="G152" i="2"/>
  <c r="G147" i="2"/>
  <c r="G128" i="2"/>
  <c r="G142" i="2" l="1"/>
  <c r="C7" i="3" l="1"/>
  <c r="G331" i="2" l="1"/>
  <c r="G329" i="2"/>
  <c r="G328" i="2"/>
  <c r="G327" i="2" l="1"/>
  <c r="G339" i="2"/>
  <c r="G342" i="2" l="1"/>
  <c r="G340" i="2"/>
  <c r="G308" i="2"/>
  <c r="G304" i="2"/>
  <c r="G341" i="2" l="1"/>
  <c r="G344" i="2" l="1"/>
  <c r="G97" i="2"/>
  <c r="G148" i="2"/>
  <c r="G87" i="2" l="1"/>
  <c r="G48" i="2" l="1"/>
  <c r="G61" i="2" l="1"/>
  <c r="G70" i="2"/>
  <c r="G62" i="2"/>
  <c r="G60" i="2"/>
  <c r="G59" i="2"/>
  <c r="G47" i="2"/>
  <c r="G46" i="2"/>
  <c r="G43" i="2"/>
  <c r="G42" i="2"/>
  <c r="G41" i="2"/>
  <c r="G40" i="2"/>
  <c r="G32" i="2"/>
  <c r="G19" i="2"/>
  <c r="G18" i="2"/>
  <c r="G17" i="2"/>
  <c r="G69" i="2" l="1"/>
  <c r="G51" i="2"/>
  <c r="G53" i="2"/>
  <c r="G55" i="2"/>
  <c r="G16" i="2"/>
  <c r="G31" i="2"/>
  <c r="G30" i="2"/>
  <c r="G90" i="2" l="1"/>
  <c r="G89" i="2"/>
  <c r="G181" i="2" l="1"/>
  <c r="D51" i="4" l="1"/>
  <c r="D52" i="4" s="1"/>
  <c r="C6" i="3"/>
  <c r="C38" i="3" l="1"/>
  <c r="G33" i="2"/>
  <c r="G35" i="2"/>
  <c r="S11" i="4" l="1"/>
  <c r="G326" i="2" l="1"/>
  <c r="G144" i="2" l="1"/>
  <c r="G166" i="2" l="1"/>
  <c r="G74" i="2" l="1"/>
  <c r="G316" i="2" l="1"/>
  <c r="G305" i="2"/>
  <c r="S15" i="4" l="1"/>
  <c r="S17" i="4"/>
  <c r="S21" i="4"/>
  <c r="G125" i="2" l="1"/>
  <c r="G151" i="2" l="1"/>
  <c r="G150" i="2" l="1"/>
  <c r="G393" i="2"/>
  <c r="G389" i="2"/>
  <c r="G332" i="2" l="1"/>
  <c r="G321" i="2"/>
  <c r="G313" i="2"/>
  <c r="G317" i="2"/>
  <c r="G307" i="2"/>
  <c r="G306" i="2"/>
  <c r="G303" i="2"/>
  <c r="G345" i="2"/>
  <c r="G325" i="2"/>
  <c r="G324" i="2"/>
  <c r="G297" i="2"/>
  <c r="G176" i="2"/>
  <c r="G178" i="2"/>
  <c r="G183" i="2"/>
  <c r="G173" i="2"/>
  <c r="G165" i="2" s="1"/>
  <c r="G145" i="2"/>
  <c r="G138" i="2"/>
  <c r="G134" i="2"/>
  <c r="G133" i="2" s="1"/>
  <c r="G117" i="2"/>
  <c r="G127" i="2"/>
  <c r="G120" i="2"/>
  <c r="G114" i="2"/>
  <c r="G113" i="2"/>
  <c r="G112" i="2"/>
  <c r="G111" i="2"/>
  <c r="G109" i="2"/>
  <c r="G106" i="2"/>
  <c r="G103" i="2"/>
  <c r="G102" i="2"/>
  <c r="G93" i="2"/>
  <c r="G92" i="2" s="1"/>
  <c r="G75" i="2"/>
  <c r="G76" i="2"/>
  <c r="G77" i="2"/>
  <c r="G78" i="2"/>
  <c r="G79" i="2"/>
  <c r="G83" i="2"/>
  <c r="G84" i="2"/>
  <c r="G73" i="2" l="1"/>
  <c r="G175" i="2"/>
  <c r="G100" i="2"/>
  <c r="G108" i="2"/>
  <c r="G346" i="2"/>
  <c r="B33" i="3" l="1"/>
  <c r="B7" i="4"/>
  <c r="B6" i="4"/>
  <c r="A7" i="4"/>
  <c r="A6" i="4"/>
  <c r="A7" i="3"/>
  <c r="A6" i="3"/>
  <c r="G161" i="2" l="1"/>
  <c r="G67" i="2"/>
  <c r="G25" i="2"/>
  <c r="G71" i="2"/>
  <c r="G24" i="2"/>
  <c r="G39" i="2" l="1"/>
  <c r="D16" i="3" s="1"/>
  <c r="D21" i="3"/>
  <c r="D20" i="3"/>
  <c r="D19" i="3"/>
  <c r="D17" i="3"/>
  <c r="D18" i="3"/>
  <c r="P51" i="4" l="1"/>
  <c r="Q51" i="4"/>
  <c r="R51" i="4"/>
  <c r="E51" i="4"/>
  <c r="S49" i="4"/>
  <c r="S45" i="4"/>
  <c r="S41" i="4"/>
  <c r="S39" i="4"/>
  <c r="S37" i="4"/>
  <c r="S35" i="4"/>
  <c r="S33" i="4"/>
  <c r="S31" i="4"/>
  <c r="S29" i="4"/>
  <c r="S27" i="4"/>
  <c r="S25" i="4"/>
  <c r="S23" i="4"/>
  <c r="S19" i="4"/>
  <c r="C34" i="3" l="1"/>
  <c r="B49" i="4" s="1"/>
  <c r="G358" i="2" l="1"/>
  <c r="G354" i="2" s="1"/>
  <c r="G162" i="2"/>
  <c r="D31" i="3" l="1"/>
  <c r="D24" i="3"/>
  <c r="D28" i="3"/>
  <c r="D25" i="3"/>
  <c r="D23" i="3"/>
  <c r="D29" i="3"/>
  <c r="G37" i="2"/>
  <c r="G27" i="2" s="1"/>
  <c r="G296" i="2"/>
  <c r="G293" i="2" s="1"/>
  <c r="D26" i="3" l="1"/>
  <c r="D15" i="3"/>
  <c r="A48" i="4"/>
  <c r="G23" i="2" l="1"/>
  <c r="G13" i="2" s="1"/>
  <c r="G352" i="2"/>
  <c r="G351" i="2"/>
  <c r="G163" i="2" l="1"/>
  <c r="G137" i="2" s="1"/>
  <c r="D34" i="3"/>
  <c r="D35" i="3" l="1"/>
  <c r="D36" i="3" s="1"/>
  <c r="C49" i="4"/>
  <c r="K50" i="4" s="1"/>
  <c r="K51" i="4" s="1"/>
  <c r="K52" i="4" s="1"/>
  <c r="D22" i="3"/>
  <c r="F50" i="4" l="1"/>
  <c r="F51" i="4" s="1"/>
  <c r="F52" i="4" s="1"/>
  <c r="J50" i="4"/>
  <c r="J51" i="4" s="1"/>
  <c r="J52" i="4" s="1"/>
  <c r="G50" i="4"/>
  <c r="G51" i="4" s="1"/>
  <c r="G52" i="4" s="1"/>
  <c r="L50" i="4"/>
  <c r="L51" i="4" s="1"/>
  <c r="L52" i="4" s="1"/>
  <c r="I50" i="4"/>
  <c r="I51" i="4" s="1"/>
  <c r="I52" i="4" s="1"/>
  <c r="C51" i="4"/>
  <c r="H50" i="4"/>
  <c r="H51" i="4" s="1"/>
  <c r="H52" i="4" s="1"/>
  <c r="N50" i="4"/>
  <c r="N51" i="4" s="1"/>
  <c r="N52" i="4" s="1"/>
  <c r="M50" i="4"/>
  <c r="M51" i="4" s="1"/>
  <c r="M52" i="4" s="1"/>
  <c r="O50" i="4"/>
  <c r="O51" i="4" s="1"/>
  <c r="O52" i="4" s="1"/>
  <c r="S50" i="4" l="1"/>
  <c r="S52" i="4"/>
  <c r="S51" i="4"/>
  <c r="A9" i="3" l="1"/>
  <c r="B9" i="4" s="1"/>
  <c r="B39" i="4" l="1"/>
  <c r="B35" i="4"/>
  <c r="B31" i="4"/>
  <c r="B27" i="4"/>
  <c r="B23" i="4"/>
  <c r="B19" i="4"/>
  <c r="B15" i="4"/>
  <c r="B11" i="4"/>
  <c r="B41" i="4"/>
  <c r="B37" i="4"/>
  <c r="B33" i="4"/>
  <c r="B29" i="4"/>
  <c r="B25" i="4"/>
  <c r="B21" i="4"/>
  <c r="B17" i="4"/>
  <c r="B13" i="4"/>
  <c r="G388" i="2" l="1"/>
  <c r="D30" i="3" l="1"/>
  <c r="C43" i="4" s="1"/>
  <c r="R44" i="4" s="1"/>
  <c r="D14" i="3"/>
  <c r="O44" i="4" l="1"/>
  <c r="S44" i="4" s="1"/>
  <c r="C15" i="4"/>
  <c r="C31" i="4"/>
  <c r="C27" i="4"/>
  <c r="C19" i="4"/>
  <c r="C13" i="4"/>
  <c r="G14" i="4" s="1"/>
  <c r="C23" i="4"/>
  <c r="C11" i="4"/>
  <c r="C39" i="4"/>
  <c r="C41" i="4"/>
  <c r="C25" i="4"/>
  <c r="C21" i="4"/>
  <c r="C35" i="4"/>
  <c r="H24" i="4" l="1"/>
  <c r="G24" i="4"/>
  <c r="F24" i="4"/>
  <c r="O40" i="4"/>
  <c r="N40" i="4"/>
  <c r="K20" i="4"/>
  <c r="N20" i="4"/>
  <c r="M20" i="4"/>
  <c r="L28" i="4"/>
  <c r="K28" i="4"/>
  <c r="J28" i="4"/>
  <c r="I28" i="4"/>
  <c r="H28" i="4"/>
  <c r="G28" i="4"/>
  <c r="N28" i="4"/>
  <c r="F28" i="4"/>
  <c r="M28" i="4"/>
  <c r="F12" i="4"/>
  <c r="N12" i="4"/>
  <c r="O12" i="4"/>
  <c r="N36" i="4"/>
  <c r="O36" i="4"/>
  <c r="J26" i="4"/>
  <c r="I26" i="4"/>
  <c r="H26" i="4"/>
  <c r="G26" i="4"/>
  <c r="F26" i="4"/>
  <c r="E26" i="4"/>
  <c r="L32" i="4"/>
  <c r="K32" i="4"/>
  <c r="J32" i="4"/>
  <c r="I32" i="4"/>
  <c r="H32" i="4"/>
  <c r="G32" i="4"/>
  <c r="N32" i="4"/>
  <c r="F32" i="4"/>
  <c r="M32" i="4"/>
  <c r="I22" i="4"/>
  <c r="H22" i="4"/>
  <c r="O42" i="4"/>
  <c r="G42" i="4"/>
  <c r="N42" i="4"/>
  <c r="F42" i="4"/>
  <c r="M42" i="4"/>
  <c r="L42" i="4"/>
  <c r="K42" i="4"/>
  <c r="J42" i="4"/>
  <c r="I42" i="4"/>
  <c r="H42" i="4"/>
  <c r="G20" i="4"/>
  <c r="J20" i="4"/>
  <c r="F20" i="4"/>
  <c r="H20" i="4"/>
  <c r="I20" i="4"/>
  <c r="L20" i="4"/>
  <c r="H14" i="4"/>
  <c r="D14" i="4"/>
  <c r="P14" i="4"/>
  <c r="N14" i="4"/>
  <c r="M14" i="4"/>
  <c r="F14" i="4"/>
  <c r="K14" i="4"/>
  <c r="L14" i="4"/>
  <c r="R14" i="4"/>
  <c r="E14" i="4"/>
  <c r="I14" i="4"/>
  <c r="J14" i="4"/>
  <c r="O14" i="4"/>
  <c r="Q14" i="4"/>
  <c r="P42" i="4"/>
  <c r="Q42" i="4"/>
  <c r="C33" i="4"/>
  <c r="C45" i="4"/>
  <c r="G12" i="4"/>
  <c r="Q40" i="4"/>
  <c r="R40" i="4"/>
  <c r="R42" i="4"/>
  <c r="M26" i="4"/>
  <c r="L26" i="4"/>
  <c r="O26" i="4"/>
  <c r="K26" i="4"/>
  <c r="N26" i="4"/>
  <c r="N22" i="4"/>
  <c r="P22" i="4"/>
  <c r="R22" i="4"/>
  <c r="J22" i="4"/>
  <c r="O22" i="4"/>
  <c r="Q22" i="4"/>
  <c r="M22" i="4"/>
  <c r="K22" i="4"/>
  <c r="L22" i="4"/>
  <c r="O28" i="4"/>
  <c r="L24" i="4"/>
  <c r="M24" i="4"/>
  <c r="N24" i="4"/>
  <c r="O24" i="4"/>
  <c r="I24" i="4"/>
  <c r="P24" i="4"/>
  <c r="J24" i="4"/>
  <c r="K24" i="4"/>
  <c r="J16" i="4"/>
  <c r="R16" i="4"/>
  <c r="E16" i="4"/>
  <c r="G16" i="4"/>
  <c r="K16" i="4"/>
  <c r="L16" i="4"/>
  <c r="M16" i="4"/>
  <c r="N16" i="4"/>
  <c r="P16" i="4"/>
  <c r="I16" i="4"/>
  <c r="Q16" i="4"/>
  <c r="F16" i="4"/>
  <c r="D16" i="4"/>
  <c r="O16" i="4"/>
  <c r="H16" i="4"/>
  <c r="C29" i="4"/>
  <c r="E12" i="4"/>
  <c r="O32" i="4"/>
  <c r="R32" i="4"/>
  <c r="Q32" i="4"/>
  <c r="P32" i="4"/>
  <c r="K34" i="4" l="1"/>
  <c r="J34" i="4"/>
  <c r="I34" i="4"/>
  <c r="H34" i="4"/>
  <c r="G34" i="4"/>
  <c r="N34" i="4"/>
  <c r="F34" i="4"/>
  <c r="M34" i="4"/>
  <c r="L34" i="4"/>
  <c r="K30" i="4"/>
  <c r="J30" i="4"/>
  <c r="I30" i="4"/>
  <c r="H30" i="4"/>
  <c r="G30" i="4"/>
  <c r="F30" i="4"/>
  <c r="L30" i="4"/>
  <c r="R46" i="4"/>
  <c r="O46" i="4"/>
  <c r="D47" i="4"/>
  <c r="D48" i="4" s="1"/>
  <c r="S20" i="4"/>
  <c r="S14" i="4"/>
  <c r="P34" i="4"/>
  <c r="O34" i="4"/>
  <c r="S40" i="4"/>
  <c r="S42" i="4"/>
  <c r="S28" i="4"/>
  <c r="S26" i="4"/>
  <c r="S16" i="4"/>
  <c r="N30" i="4"/>
  <c r="O30" i="4"/>
  <c r="P30" i="4"/>
  <c r="Q30" i="4"/>
  <c r="R30" i="4"/>
  <c r="R47" i="4" s="1"/>
  <c r="M30" i="4"/>
  <c r="S36" i="4"/>
  <c r="S32" i="4"/>
  <c r="S24" i="4"/>
  <c r="S22" i="4"/>
  <c r="S12" i="4"/>
  <c r="C17" i="4"/>
  <c r="M18" i="4" l="1"/>
  <c r="L18" i="4"/>
  <c r="K18" i="4"/>
  <c r="S34" i="4"/>
  <c r="S46" i="4"/>
  <c r="R48" i="4"/>
  <c r="R53" i="4" s="1"/>
  <c r="S30" i="4"/>
  <c r="I18" i="4"/>
  <c r="E18" i="4"/>
  <c r="G18" i="4"/>
  <c r="J18" i="4"/>
  <c r="F18" i="4"/>
  <c r="H18" i="4"/>
  <c r="D53" i="4"/>
  <c r="D54" i="4" s="1"/>
  <c r="E47" i="4" l="1"/>
  <c r="E48" i="4" s="1"/>
  <c r="S18" i="4"/>
  <c r="E53" i="4" l="1"/>
  <c r="E54" i="4" l="1"/>
  <c r="G319" i="2" l="1"/>
  <c r="G320" i="2"/>
  <c r="G322" i="2"/>
  <c r="G318" i="2"/>
  <c r="G299" i="2" l="1"/>
  <c r="D27" i="3"/>
  <c r="C37" i="4" l="1"/>
  <c r="K38" i="4" s="1"/>
  <c r="K47" i="4" s="1"/>
  <c r="K48" i="4" s="1"/>
  <c r="K53" i="4" s="1"/>
  <c r="D32" i="3"/>
  <c r="D33" i="3" s="1"/>
  <c r="D37" i="3" s="1"/>
  <c r="G398" i="2"/>
  <c r="H299" i="2" l="1"/>
  <c r="F38" i="4"/>
  <c r="F47" i="4" s="1"/>
  <c r="F48" i="4" s="1"/>
  <c r="F53" i="4" s="1"/>
  <c r="F54" i="4" s="1"/>
  <c r="Q38" i="4"/>
  <c r="Q47" i="4" s="1"/>
  <c r="Q48" i="4" s="1"/>
  <c r="Q53" i="4" s="1"/>
  <c r="M38" i="4"/>
  <c r="M47" i="4" s="1"/>
  <c r="M48" i="4" s="1"/>
  <c r="L38" i="4"/>
  <c r="L47" i="4" s="1"/>
  <c r="L48" i="4" s="1"/>
  <c r="L53" i="4" s="1"/>
  <c r="I38" i="4"/>
  <c r="I47" i="4" s="1"/>
  <c r="I48" i="4" s="1"/>
  <c r="I53" i="4" s="1"/>
  <c r="O38" i="4"/>
  <c r="O47" i="4" s="1"/>
  <c r="O48" i="4" s="1"/>
  <c r="O53" i="4" s="1"/>
  <c r="C47" i="4"/>
  <c r="G38" i="4"/>
  <c r="G47" i="4" s="1"/>
  <c r="G48" i="4" s="1"/>
  <c r="G53" i="4" s="1"/>
  <c r="N38" i="4"/>
  <c r="N47" i="4" s="1"/>
  <c r="N48" i="4" s="1"/>
  <c r="N53" i="4" s="1"/>
  <c r="H38" i="4"/>
  <c r="H47" i="4" s="1"/>
  <c r="H48" i="4" s="1"/>
  <c r="H53" i="4" s="1"/>
  <c r="P38" i="4"/>
  <c r="P47" i="4" s="1"/>
  <c r="P48" i="4" s="1"/>
  <c r="P53" i="4" s="1"/>
  <c r="J38" i="4"/>
  <c r="J47" i="4" s="1"/>
  <c r="J48" i="4" s="1"/>
  <c r="J53" i="4" s="1"/>
  <c r="H27" i="2"/>
  <c r="H39" i="2"/>
  <c r="H92" i="2"/>
  <c r="H360" i="2"/>
  <c r="H186" i="2"/>
  <c r="H108" i="2"/>
  <c r="H293" i="2"/>
  <c r="H133" i="2"/>
  <c r="H100" i="2"/>
  <c r="H13" i="2"/>
  <c r="H398" i="2"/>
  <c r="H388" i="2"/>
  <c r="H175" i="2"/>
  <c r="H354" i="2"/>
  <c r="H395" i="2"/>
  <c r="H137" i="2"/>
  <c r="H165" i="2"/>
  <c r="H73" i="2"/>
  <c r="G399" i="2"/>
  <c r="G407" i="2" s="1"/>
  <c r="G54" i="4" l="1"/>
  <c r="H54" i="4" s="1"/>
  <c r="I54" i="4" s="1"/>
  <c r="J54" i="4" s="1"/>
  <c r="K54" i="4" s="1"/>
  <c r="L54" i="4" s="1"/>
  <c r="S38" i="4"/>
  <c r="S47" i="4" s="1"/>
  <c r="C48" i="4"/>
  <c r="C53" i="4" s="1"/>
  <c r="M53" i="4"/>
  <c r="S48" i="4"/>
  <c r="S53" i="4" l="1"/>
  <c r="M54" i="4"/>
  <c r="N54" i="4" s="1"/>
  <c r="O54" i="4" s="1"/>
  <c r="P54" i="4" s="1"/>
  <c r="Q54" i="4" s="1"/>
  <c r="R54" i="4" s="1"/>
</calcChain>
</file>

<file path=xl/sharedStrings.xml><?xml version="1.0" encoding="utf-8"?>
<sst xmlns="http://schemas.openxmlformats.org/spreadsheetml/2006/main" count="1537" uniqueCount="1147">
  <si>
    <t>un</t>
  </si>
  <si>
    <t>tx</t>
  </si>
  <si>
    <t>m²</t>
  </si>
  <si>
    <t>01.21.010</t>
  </si>
  <si>
    <t>01.21.100</t>
  </si>
  <si>
    <t>m</t>
  </si>
  <si>
    <t>m³</t>
  </si>
  <si>
    <t>cj</t>
  </si>
  <si>
    <t>02.03.080</t>
  </si>
  <si>
    <t>02.03.120</t>
  </si>
  <si>
    <t>m²xmês</t>
  </si>
  <si>
    <t>02.05.060</t>
  </si>
  <si>
    <t>02.05.090</t>
  </si>
  <si>
    <t>mxmês</t>
  </si>
  <si>
    <t>02.08.020</t>
  </si>
  <si>
    <t>03.01.200</t>
  </si>
  <si>
    <t>03.01.220</t>
  </si>
  <si>
    <t>03.02.040</t>
  </si>
  <si>
    <t>03.03.060</t>
  </si>
  <si>
    <t>03.04.020</t>
  </si>
  <si>
    <t>03.04.030</t>
  </si>
  <si>
    <t>03.08.040</t>
  </si>
  <si>
    <t>03.10.140</t>
  </si>
  <si>
    <t>04.01.020</t>
  </si>
  <si>
    <t>04.01.060</t>
  </si>
  <si>
    <t>04.02.050</t>
  </si>
  <si>
    <t>04.02.070</t>
  </si>
  <si>
    <t>04.02.140</t>
  </si>
  <si>
    <t>kg</t>
  </si>
  <si>
    <t>04.03.020</t>
  </si>
  <si>
    <t>04.03.040</t>
  </si>
  <si>
    <t>04.03.080</t>
  </si>
  <si>
    <t>04.04.030</t>
  </si>
  <si>
    <t>04.04.040</t>
  </si>
  <si>
    <t>04.05.020</t>
  </si>
  <si>
    <t>04.08.020</t>
  </si>
  <si>
    <t>04.08.060</t>
  </si>
  <si>
    <t>04.09.020</t>
  </si>
  <si>
    <t>04.09.040</t>
  </si>
  <si>
    <t>04.09.060</t>
  </si>
  <si>
    <t>04.09.100</t>
  </si>
  <si>
    <t>04.14.040</t>
  </si>
  <si>
    <t>04.40.010</t>
  </si>
  <si>
    <t>06.02.040</t>
  </si>
  <si>
    <t>07.11.020</t>
  </si>
  <si>
    <t>08.02.050</t>
  </si>
  <si>
    <t>m³xmês</t>
  </si>
  <si>
    <t>08.02.060</t>
  </si>
  <si>
    <t>09.01.020</t>
  </si>
  <si>
    <t>09.01.030</t>
  </si>
  <si>
    <t>10.01.040</t>
  </si>
  <si>
    <t>10.01.060</t>
  </si>
  <si>
    <t>11.03.140</t>
  </si>
  <si>
    <t>11.16.040</t>
  </si>
  <si>
    <t>11.16.060</t>
  </si>
  <si>
    <t>11.18.040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</si>
  <si>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</si>
  <si>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</si>
  <si>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</si>
  <si>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</si>
  <si>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</si>
  <si>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12.12</t>
  </si>
  <si>
    <t>12.14</t>
  </si>
  <si>
    <t>14.02.040</t>
  </si>
  <si>
    <t>14.10</t>
  </si>
  <si>
    <t>14.11</t>
  </si>
  <si>
    <t>14.15</t>
  </si>
  <si>
    <t>14.20</t>
  </si>
  <si>
    <t>14.20.010</t>
  </si>
  <si>
    <t>14.28</t>
  </si>
  <si>
    <t>14.30</t>
  </si>
  <si>
    <t>14.30.260</t>
  </si>
  <si>
    <t>14.31</t>
  </si>
  <si>
    <t>14.40</t>
  </si>
  <si>
    <t>15.03.030</t>
  </si>
  <si>
    <t>16.10</t>
  </si>
  <si>
    <t>16.12</t>
  </si>
  <si>
    <t>16.13</t>
  </si>
  <si>
    <t>16.13.130</t>
  </si>
  <si>
    <t>16.16</t>
  </si>
  <si>
    <t>16.16.040</t>
  </si>
  <si>
    <t>16.20</t>
  </si>
  <si>
    <t>17.01.020</t>
  </si>
  <si>
    <t>17.01.040</t>
  </si>
  <si>
    <t>17.01.060</t>
  </si>
  <si>
    <t>17.02.020</t>
  </si>
  <si>
    <t>17.02.120</t>
  </si>
  <si>
    <t>17.02.220</t>
  </si>
  <si>
    <t>17.10.410</t>
  </si>
  <si>
    <t>17.10.430</t>
  </si>
  <si>
    <t>18.08.090</t>
  </si>
  <si>
    <t>19.02.020</t>
  </si>
  <si>
    <t>19.02.220</t>
  </si>
  <si>
    <t>21.02.291</t>
  </si>
  <si>
    <t>21.10.050</t>
  </si>
  <si>
    <t>22.02.030</t>
  </si>
  <si>
    <t>22.03.040</t>
  </si>
  <si>
    <t>23.04.590</t>
  </si>
  <si>
    <t>23.04.600</t>
  </si>
  <si>
    <t>23.04.610</t>
  </si>
  <si>
    <t>23.08.040</t>
  </si>
  <si>
    <t>23.08.060</t>
  </si>
  <si>
    <t>23.08.080</t>
  </si>
  <si>
    <t>24.02.060</t>
  </si>
  <si>
    <t>24.03.080</t>
  </si>
  <si>
    <t>24.03.680</t>
  </si>
  <si>
    <t>24.08.020</t>
  </si>
  <si>
    <t>25.01.040</t>
  </si>
  <si>
    <t>25.01.080</t>
  </si>
  <si>
    <t>25.01.100</t>
  </si>
  <si>
    <t>25.02.110</t>
  </si>
  <si>
    <t>25.20.020</t>
  </si>
  <si>
    <t>26.01.080</t>
  </si>
  <si>
    <t>26.04.030</t>
  </si>
  <si>
    <t>27.04.050</t>
  </si>
  <si>
    <t>28.01.020</t>
  </si>
  <si>
    <t>28.01.171</t>
  </si>
  <si>
    <t>29.01.020</t>
  </si>
  <si>
    <t>30.01.010</t>
  </si>
  <si>
    <t>30.01.020</t>
  </si>
  <si>
    <t>30.01.030</t>
  </si>
  <si>
    <t>30.04.020</t>
  </si>
  <si>
    <t>30.04.030</t>
  </si>
  <si>
    <t>30.04.040</t>
  </si>
  <si>
    <t>30.04.070</t>
  </si>
  <si>
    <t>30.06.010</t>
  </si>
  <si>
    <t>30.06.080</t>
  </si>
  <si>
    <t>30.06.090</t>
  </si>
  <si>
    <t>30.06.110</t>
  </si>
  <si>
    <t>30.08.060</t>
  </si>
  <si>
    <t>32.06.231</t>
  </si>
  <si>
    <t>32.11.270</t>
  </si>
  <si>
    <t>32.11.280</t>
  </si>
  <si>
    <t>32.11.290</t>
  </si>
  <si>
    <t>32.11.430</t>
  </si>
  <si>
    <t>32.15.240</t>
  </si>
  <si>
    <t>32.16.010</t>
  </si>
  <si>
    <t>32.17.010</t>
  </si>
  <si>
    <t>33.01.350</t>
  </si>
  <si>
    <t>33.02.060</t>
  </si>
  <si>
    <t>33.02.080</t>
  </si>
  <si>
    <t>33.07.130</t>
  </si>
  <si>
    <t>33.07.140</t>
  </si>
  <si>
    <t>33.10.020</t>
  </si>
  <si>
    <t>33.10.030</t>
  </si>
  <si>
    <t>33.10.070</t>
  </si>
  <si>
    <t>34.01.020</t>
  </si>
  <si>
    <t>34.02.070</t>
  </si>
  <si>
    <t>34.02.100</t>
  </si>
  <si>
    <t>36.03.060</t>
  </si>
  <si>
    <t>36.04.010</t>
  </si>
  <si>
    <t>36.09.150</t>
  </si>
  <si>
    <t>37.01.080</t>
  </si>
  <si>
    <t>37.04.260</t>
  </si>
  <si>
    <t>37.04.270</t>
  </si>
  <si>
    <t>37.10.010</t>
  </si>
  <si>
    <t>37.13.640</t>
  </si>
  <si>
    <t>37.13.660</t>
  </si>
  <si>
    <t>37.13.800</t>
  </si>
  <si>
    <t>37.13.840</t>
  </si>
  <si>
    <t>37.13.850</t>
  </si>
  <si>
    <t>37.13.880</t>
  </si>
  <si>
    <t>37.17.070</t>
  </si>
  <si>
    <t>37.20.010</t>
  </si>
  <si>
    <t>37.20.080</t>
  </si>
  <si>
    <t>37.24.032</t>
  </si>
  <si>
    <t>37.24.040</t>
  </si>
  <si>
    <t>37.25.110</t>
  </si>
  <si>
    <t>38.01.040</t>
  </si>
  <si>
    <t>38.01.060</t>
  </si>
  <si>
    <t>38.01.100</t>
  </si>
  <si>
    <t>38.01.120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</si>
  <si>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</si>
  <si>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</si>
  <si>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</si>
  <si>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</si>
  <si>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</si>
  <si>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</si>
  <si>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</si>
  <si>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38.04.180</t>
  </si>
  <si>
    <t>38.07.030</t>
  </si>
  <si>
    <t>38.07.050</t>
  </si>
  <si>
    <t>38.07.120</t>
  </si>
  <si>
    <t>38.07.130</t>
  </si>
  <si>
    <t>38.07.134</t>
  </si>
  <si>
    <t>38.07.140</t>
  </si>
  <si>
    <t>38.07.200</t>
  </si>
  <si>
    <t>38.07.300</t>
  </si>
  <si>
    <t>38.15.010</t>
  </si>
  <si>
    <t>38.15.310</t>
  </si>
  <si>
    <t>38.19.220</t>
  </si>
  <si>
    <t>38.22.140</t>
  </si>
  <si>
    <t>38.22.650</t>
  </si>
  <si>
    <t>38.23.140</t>
  </si>
  <si>
    <t>39.04.070</t>
  </si>
  <si>
    <t>39.04.080</t>
  </si>
  <si>
    <t>39.10.060</t>
  </si>
  <si>
    <t>39.10.130</t>
  </si>
  <si>
    <t>39.10.160</t>
  </si>
  <si>
    <t>39.10.246</t>
  </si>
  <si>
    <t>39.11.230</t>
  </si>
  <si>
    <t>39.18.120</t>
  </si>
  <si>
    <t>39.21.010</t>
  </si>
  <si>
    <t>39.21.020</t>
  </si>
  <si>
    <t>39.21.030</t>
  </si>
  <si>
    <t>39.21.040</t>
  </si>
  <si>
    <t>39.21.050</t>
  </si>
  <si>
    <t>39.21.060</t>
  </si>
  <si>
    <t>39.21.070</t>
  </si>
  <si>
    <t>39.26.020</t>
  </si>
  <si>
    <t>39.26.030</t>
  </si>
  <si>
    <t>39.26.040</t>
  </si>
  <si>
    <t>39.26.050</t>
  </si>
  <si>
    <t>39.26.080</t>
  </si>
  <si>
    <t>39.26.090</t>
  </si>
  <si>
    <t>39.26.120</t>
  </si>
  <si>
    <t>40.04.090</t>
  </si>
  <si>
    <t>40.04.096</t>
  </si>
  <si>
    <t>40.04.450</t>
  </si>
  <si>
    <t>40.04.460</t>
  </si>
  <si>
    <t>40.05.020</t>
  </si>
  <si>
    <t>40.05.040</t>
  </si>
  <si>
    <t>40.07.010</t>
  </si>
  <si>
    <t>40.07.020</t>
  </si>
  <si>
    <t>40.20.120</t>
  </si>
  <si>
    <t>40.20.140</t>
  </si>
  <si>
    <t>40.20.240</t>
  </si>
  <si>
    <t>40.20.250</t>
  </si>
  <si>
    <t>41.14.730</t>
  </si>
  <si>
    <t>41.14.770</t>
  </si>
  <si>
    <t>42.01.040</t>
  </si>
  <si>
    <t>42.01.060</t>
  </si>
  <si>
    <t>42.01.090</t>
  </si>
  <si>
    <t>42.02.010</t>
  </si>
  <si>
    <t>42.02.020</t>
  </si>
  <si>
    <t>42.03.040</t>
  </si>
  <si>
    <t>42.04.020</t>
  </si>
  <si>
    <t>42.04.040</t>
  </si>
  <si>
    <t>42.04.060</t>
  </si>
  <si>
    <t>42.04.080</t>
  </si>
  <si>
    <t>42.05.070</t>
  </si>
  <si>
    <t>42.05.110</t>
  </si>
  <si>
    <t>42.05.160</t>
  </si>
  <si>
    <t>42.05.210</t>
  </si>
  <si>
    <t>42.05.300</t>
  </si>
  <si>
    <t>42.05.310</t>
  </si>
  <si>
    <t>42.05.370</t>
  </si>
  <si>
    <t>42.05.440</t>
  </si>
  <si>
    <t>42.05.510</t>
  </si>
  <si>
    <t>42.20.080</t>
  </si>
  <si>
    <t>43.05.030</t>
  </si>
  <si>
    <t>43.07.330</t>
  </si>
  <si>
    <t>43.07.350</t>
  </si>
  <si>
    <t>44.01.050</t>
  </si>
  <si>
    <t>44.01.240</t>
  </si>
  <si>
    <t>44.01.310</t>
  </si>
  <si>
    <t>44.02.200</t>
  </si>
  <si>
    <t>44.03.210</t>
  </si>
  <si>
    <t>44.03.310</t>
  </si>
  <si>
    <t>44.03.360</t>
  </si>
  <si>
    <t>44.03.400</t>
  </si>
  <si>
    <t>44.03.450</t>
  </si>
  <si>
    <t>44.03.590</t>
  </si>
  <si>
    <t>44.03.720</t>
  </si>
  <si>
    <t>44.06.410</t>
  </si>
  <si>
    <t>44.20.200</t>
  </si>
  <si>
    <t>44.20.220</t>
  </si>
  <si>
    <t>44.20.280</t>
  </si>
  <si>
    <t>44.20.640</t>
  </si>
  <si>
    <t>44.20.650</t>
  </si>
  <si>
    <t>45.01.020</t>
  </si>
  <si>
    <t>46.01.020</t>
  </si>
  <si>
    <t>46.01.030</t>
  </si>
  <si>
    <t>46.01.050</t>
  </si>
  <si>
    <t>46.01.060</t>
  </si>
  <si>
    <t>46.02.010</t>
  </si>
  <si>
    <t>46.02.050</t>
  </si>
  <si>
    <t>46.02.060</t>
  </si>
  <si>
    <t>46.02.070</t>
  </si>
  <si>
    <t>46.03.050</t>
  </si>
  <si>
    <t>46.10.020</t>
  </si>
  <si>
    <t>46.10.030</t>
  </si>
  <si>
    <t>46.27.060</t>
  </si>
  <si>
    <t>46.27.080</t>
  </si>
  <si>
    <t>46.27.090</t>
  </si>
  <si>
    <t>46.27.100</t>
  </si>
  <si>
    <t>47.02.020</t>
  </si>
  <si>
    <t>47.02.030</t>
  </si>
  <si>
    <t>47.02.050</t>
  </si>
  <si>
    <t>47.02.200</t>
  </si>
  <si>
    <t>47.04.050</t>
  </si>
  <si>
    <t>48.02.400</t>
  </si>
  <si>
    <t>48.05.010</t>
  </si>
  <si>
    <t>49.01.016</t>
  </si>
  <si>
    <t>49.03.020</t>
  </si>
  <si>
    <t>49.04.010</t>
  </si>
  <si>
    <t>49.08.250</t>
  </si>
  <si>
    <t>50.05.260</t>
  </si>
  <si>
    <t>Extintores</t>
  </si>
  <si>
    <t>50.10.100</t>
  </si>
  <si>
    <t>50.10.110</t>
  </si>
  <si>
    <t>50.10.140</t>
  </si>
  <si>
    <t>50.10.220</t>
  </si>
  <si>
    <t>54.04.350</t>
  </si>
  <si>
    <t>54.07.110</t>
  </si>
  <si>
    <t>54.20.100</t>
  </si>
  <si>
    <t>Limpeza de obra</t>
  </si>
  <si>
    <t>55.01.020</t>
  </si>
  <si>
    <t>61.01.670</t>
  </si>
  <si>
    <t>61.10.300</t>
  </si>
  <si>
    <t>61.10.310</t>
  </si>
  <si>
    <t>61.10.320</t>
  </si>
  <si>
    <t>61.10.400</t>
  </si>
  <si>
    <t>61.14.005</t>
  </si>
  <si>
    <t>61.20.450</t>
  </si>
  <si>
    <t>97.02.190</t>
  </si>
  <si>
    <t>05.07.040</t>
  </si>
  <si>
    <t>05.07.070</t>
  </si>
  <si>
    <t>14.10.101</t>
  </si>
  <si>
    <t>14.10.111</t>
  </si>
  <si>
    <t>14.10.121</t>
  </si>
  <si>
    <t>18.08.152</t>
  </si>
  <si>
    <t>18.08.162</t>
  </si>
  <si>
    <t>33.07.102</t>
  </si>
  <si>
    <t>SECRETARIA DE ESTADO DA SAÚDE</t>
  </si>
  <si>
    <t>COORDENADORIA GERAL DE ADMINISTRAÇÃO</t>
  </si>
  <si>
    <t>GRUPO TÉCNICO DE EDIFICAÇÕES</t>
  </si>
  <si>
    <t>ITEM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</si>
  <si>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</si>
  <si>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</si>
  <si>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</si>
  <si>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</si>
  <si>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</si>
  <si>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</si>
  <si>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</si>
  <si>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</si>
  <si>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</si>
  <si>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1.2</t>
  </si>
  <si>
    <t>1.3</t>
  </si>
  <si>
    <t>1.4</t>
  </si>
  <si>
    <t>1.5</t>
  </si>
  <si>
    <t>2.0</t>
  </si>
  <si>
    <t>Início, apoio e administração da obra</t>
  </si>
  <si>
    <t>2.1</t>
  </si>
  <si>
    <t>3.0</t>
  </si>
  <si>
    <t>Demolição, Transporte e Serviço em Solo</t>
  </si>
  <si>
    <t>4.0</t>
  </si>
  <si>
    <t>Fundação e estrutura</t>
  </si>
  <si>
    <t>5.0</t>
  </si>
  <si>
    <t>Alvenaria e elemento divisor</t>
  </si>
  <si>
    <t>6.0</t>
  </si>
  <si>
    <t>7.0</t>
  </si>
  <si>
    <t>Revestimentos</t>
  </si>
  <si>
    <t>8.0</t>
  </si>
  <si>
    <t>Forro</t>
  </si>
  <si>
    <t>8.1</t>
  </si>
  <si>
    <t>8.2</t>
  </si>
  <si>
    <t>9.0</t>
  </si>
  <si>
    <t>Esquadrias, Portas, Marcenaria, Vidros, Corrimão, alambrados, e equip. metálicos</t>
  </si>
  <si>
    <t>10.0</t>
  </si>
  <si>
    <t>10.1</t>
  </si>
  <si>
    <t>10.2</t>
  </si>
  <si>
    <t>10.3</t>
  </si>
  <si>
    <t>11.0</t>
  </si>
  <si>
    <t>Pintura</t>
  </si>
  <si>
    <t>11.1</t>
  </si>
  <si>
    <t>12.0</t>
  </si>
  <si>
    <t>Instalações Elétricas, Elétricas Especiais</t>
  </si>
  <si>
    <t>13.0</t>
  </si>
  <si>
    <t>13.3</t>
  </si>
  <si>
    <t>14.0</t>
  </si>
  <si>
    <t>Instalações Hidráulicas</t>
  </si>
  <si>
    <t>15.0</t>
  </si>
  <si>
    <t>15.1</t>
  </si>
  <si>
    <t>16.0</t>
  </si>
  <si>
    <t>17.0</t>
  </si>
  <si>
    <t>Comunicação visual</t>
  </si>
  <si>
    <t>17.1</t>
  </si>
  <si>
    <t>17.2</t>
  </si>
  <si>
    <t>17.4</t>
  </si>
  <si>
    <t>RESUMO DA PLANILHA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</si>
  <si>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</si>
  <si>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</si>
  <si>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</si>
  <si>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</si>
  <si>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</si>
  <si>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</si>
  <si>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</si>
  <si>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</si>
  <si>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</si>
  <si>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</si>
  <si>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</si>
  <si>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</si>
  <si>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</si>
  <si>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</si>
  <si>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</si>
  <si>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</si>
  <si>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01.17.031</t>
  </si>
  <si>
    <t>01.17.051</t>
  </si>
  <si>
    <t>01.17.071</t>
  </si>
  <si>
    <t>01.17.111</t>
  </si>
  <si>
    <t>01.17.161</t>
  </si>
  <si>
    <t>41.02.580</t>
  </si>
  <si>
    <t>44.03.825</t>
  </si>
  <si>
    <t>61.10.401</t>
  </si>
  <si>
    <t>61.10.402</t>
  </si>
  <si>
    <t>61.10.403</t>
  </si>
  <si>
    <t>61.10.567</t>
  </si>
  <si>
    <t>61.10.576</t>
  </si>
  <si>
    <t>61.10.577</t>
  </si>
  <si>
    <t>61.10.578</t>
  </si>
  <si>
    <t>61.10.581</t>
  </si>
  <si>
    <t>61.10.582</t>
  </si>
  <si>
    <t>61.15.020</t>
  </si>
  <si>
    <t>61.15.120</t>
  </si>
  <si>
    <t>61.15.130</t>
  </si>
  <si>
    <t>Chave de fluxo para ar</t>
  </si>
  <si>
    <t>61.15.150</t>
  </si>
  <si>
    <t>61.15.160</t>
  </si>
  <si>
    <t>61.15.170</t>
  </si>
  <si>
    <t>Código</t>
  </si>
  <si>
    <t>Com001</t>
  </si>
  <si>
    <t>17.3</t>
  </si>
  <si>
    <t>TOTAL obra</t>
  </si>
  <si>
    <t>BDI obra</t>
  </si>
  <si>
    <t>18.0</t>
  </si>
  <si>
    <t>TOTAL GERAL (obra + elevador)</t>
  </si>
  <si>
    <t>Com002</t>
  </si>
  <si>
    <t>Com004</t>
  </si>
  <si>
    <t>Com005</t>
  </si>
  <si>
    <t>und</t>
  </si>
  <si>
    <t>Com007</t>
  </si>
  <si>
    <t>Com008</t>
  </si>
  <si>
    <t>Com009</t>
  </si>
  <si>
    <t>Com010</t>
  </si>
  <si>
    <t>Com011</t>
  </si>
  <si>
    <t>Com012</t>
  </si>
  <si>
    <t>TOTAL elevador</t>
  </si>
  <si>
    <t>Mês 13</t>
  </si>
  <si>
    <t>Mês 14</t>
  </si>
  <si>
    <t>Mês 15</t>
  </si>
  <si>
    <t>TOTAL GERAL ACUMULADO</t>
  </si>
  <si>
    <t>Objeto:</t>
  </si>
  <si>
    <t xml:space="preserve">Local:                    </t>
  </si>
  <si>
    <t>01.02.071</t>
  </si>
  <si>
    <t>41.02.551</t>
  </si>
  <si>
    <t>10.4</t>
  </si>
  <si>
    <t>01.06.021</t>
  </si>
  <si>
    <t>02.01.021</t>
  </si>
  <si>
    <t>02.01.171</t>
  </si>
  <si>
    <t>02.05.202</t>
  </si>
  <si>
    <t>02.05.212</t>
  </si>
  <si>
    <t>04.08.100</t>
  </si>
  <si>
    <t>16.33.062</t>
  </si>
  <si>
    <t>30.01.061</t>
  </si>
  <si>
    <t>48.02.401</t>
  </si>
  <si>
    <t>Planilha Orçamentária - Resumo</t>
  </si>
  <si>
    <t>Planilha Orçamentária Analítica</t>
  </si>
  <si>
    <t>Cronograma físico - financeiro</t>
  </si>
  <si>
    <t>13.01.150</t>
  </si>
  <si>
    <t>13.01.190</t>
  </si>
  <si>
    <t>61.10.565</t>
  </si>
  <si>
    <t>43.03.212</t>
  </si>
  <si>
    <t>Projeto ASBUILT/Data book para obras de reforma</t>
  </si>
  <si>
    <t>1.6</t>
  </si>
  <si>
    <t>Com003</t>
  </si>
  <si>
    <t>Com006</t>
  </si>
  <si>
    <t>5.1</t>
  </si>
  <si>
    <t>5.2</t>
  </si>
  <si>
    <t>5.3</t>
  </si>
  <si>
    <t>5.4</t>
  </si>
  <si>
    <t>5.5</t>
  </si>
  <si>
    <t>6.1</t>
  </si>
  <si>
    <t>12.1</t>
  </si>
  <si>
    <t>TOTAL equipamentos</t>
  </si>
  <si>
    <t>BDI equipamentos</t>
  </si>
  <si>
    <t>18.1</t>
  </si>
  <si>
    <t>TOTAL GERAL (obra + equipamentos)</t>
  </si>
  <si>
    <t>16.1</t>
  </si>
  <si>
    <t>13.4</t>
  </si>
  <si>
    <t>16.2</t>
  </si>
  <si>
    <t>16.3</t>
  </si>
  <si>
    <t>16.4</t>
  </si>
  <si>
    <t>Reforma e ampliação do Pólo de Atendimento de Ostomizados</t>
  </si>
  <si>
    <t>7.1</t>
  </si>
  <si>
    <t>7.2</t>
  </si>
  <si>
    <t>7.3</t>
  </si>
  <si>
    <t>7.4</t>
  </si>
  <si>
    <t>7.5</t>
  </si>
  <si>
    <t>7.6</t>
  </si>
  <si>
    <t>Telhamento e coberturas</t>
  </si>
  <si>
    <t>6.3</t>
  </si>
  <si>
    <t>6.4</t>
  </si>
  <si>
    <t>6.5</t>
  </si>
  <si>
    <t>6.6</t>
  </si>
  <si>
    <t>1.7</t>
  </si>
  <si>
    <t>1.8</t>
  </si>
  <si>
    <t>Projeto executivo de combate a incêndio completo</t>
  </si>
  <si>
    <t>Retirada de porta sanfonada</t>
  </si>
  <si>
    <t>Demolição e retirada do sistema elétrico, hidráulico e climatização.</t>
  </si>
  <si>
    <t>2.2</t>
  </si>
  <si>
    <t>2.3</t>
  </si>
  <si>
    <t>2.7</t>
  </si>
  <si>
    <t>2.8</t>
  </si>
  <si>
    <t>2.9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</si>
  <si>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</si>
  <si>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</si>
  <si>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</si>
  <si>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</si>
  <si>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</si>
  <si>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</si>
  <si>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</si>
  <si>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</si>
  <si>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</si>
  <si>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</si>
  <si>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</si>
  <si>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</si>
  <si>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</si>
  <si>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</si>
  <si>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</si>
  <si>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</si>
  <si>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</si>
  <si>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</si>
  <si>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</si>
  <si>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</si>
  <si>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</si>
  <si>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</si>
  <si>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</si>
  <si>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</si>
  <si>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</si>
  <si>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</si>
  <si>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</si>
  <si>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</si>
  <si>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</si>
  <si>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</si>
  <si>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</si>
  <si>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</si>
  <si>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</si>
  <si>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</si>
  <si>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</si>
  <si>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</si>
  <si>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</si>
  <si>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</si>
  <si>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</si>
  <si>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</si>
  <si>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</si>
  <si>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</si>
  <si>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</si>
  <si>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</si>
  <si>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</si>
  <si>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</si>
  <si>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</si>
  <si>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</si>
  <si>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</si>
  <si>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9.1</t>
  </si>
  <si>
    <t>9.2</t>
  </si>
  <si>
    <t>9.3</t>
  </si>
  <si>
    <t>Kit automatização portão basculante, motor de 1/2 HP</t>
  </si>
  <si>
    <t>Fechadura  para porta de correr, com chave. Ref Stam par tetra 1008.</t>
  </si>
  <si>
    <t>Impermeabilização e isolamento térmico</t>
  </si>
  <si>
    <t>2.10</t>
  </si>
  <si>
    <t>Paisagismo</t>
  </si>
  <si>
    <t>15.2</t>
  </si>
  <si>
    <t>15.3</t>
  </si>
  <si>
    <t>15.4</t>
  </si>
  <si>
    <t>11.2</t>
  </si>
  <si>
    <t>11.3</t>
  </si>
  <si>
    <t>11.4</t>
  </si>
  <si>
    <t>11.5</t>
  </si>
  <si>
    <t>11.6</t>
  </si>
  <si>
    <t>11.7</t>
  </si>
  <si>
    <t>11.8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</si>
  <si>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</si>
  <si>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</si>
  <si>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</si>
  <si>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</si>
  <si>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</si>
  <si>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</si>
  <si>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</si>
  <si>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</si>
  <si>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</si>
  <si>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</si>
  <si>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12.13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</si>
  <si>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</si>
  <si>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</si>
  <si>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</si>
  <si>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</si>
  <si>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</si>
  <si>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</si>
  <si>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</si>
  <si>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</si>
  <si>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</si>
  <si>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</si>
  <si>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</si>
  <si>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</si>
  <si>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</si>
  <si>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</si>
  <si>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</si>
  <si>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</si>
  <si>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</si>
  <si>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</si>
  <si>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</si>
  <si>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</si>
  <si>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</si>
  <si>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</si>
  <si>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</si>
  <si>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</si>
  <si>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</si>
  <si>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</si>
  <si>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</si>
  <si>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</si>
  <si>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</si>
  <si>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</si>
  <si>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</si>
  <si>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</si>
  <si>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</si>
  <si>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</si>
  <si>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</si>
  <si>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</si>
  <si>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</si>
  <si>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</si>
  <si>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</si>
  <si>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</si>
  <si>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</si>
  <si>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</si>
  <si>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</si>
  <si>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</si>
  <si>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</si>
  <si>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</si>
  <si>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</si>
  <si>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</si>
  <si>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</si>
  <si>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</si>
  <si>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</si>
  <si>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</si>
  <si>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</si>
  <si>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</si>
  <si>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</si>
  <si>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</si>
  <si>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</si>
  <si>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</si>
  <si>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</si>
  <si>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</si>
  <si>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</si>
  <si>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</si>
  <si>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</si>
  <si>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</si>
  <si>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</si>
  <si>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</si>
  <si>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</si>
  <si>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14.1</t>
  </si>
  <si>
    <t>14.9</t>
  </si>
  <si>
    <t>14.12</t>
  </si>
  <si>
    <t>14.13</t>
  </si>
  <si>
    <t>14.14</t>
  </si>
  <si>
    <t>14.16</t>
  </si>
  <si>
    <t>14.17</t>
  </si>
  <si>
    <t>14.18</t>
  </si>
  <si>
    <t>14.19</t>
  </si>
  <si>
    <t>14.21</t>
  </si>
  <si>
    <t>14.22</t>
  </si>
  <si>
    <t>14.23</t>
  </si>
  <si>
    <t>14.24</t>
  </si>
  <si>
    <t>14.25</t>
  </si>
  <si>
    <t>14.26</t>
  </si>
  <si>
    <t>14.27</t>
  </si>
  <si>
    <t>14.39</t>
  </si>
  <si>
    <t>14.41</t>
  </si>
  <si>
    <t>14.42</t>
  </si>
  <si>
    <t>14.43</t>
  </si>
  <si>
    <t>14.44</t>
  </si>
  <si>
    <t>17.5</t>
  </si>
  <si>
    <t>19.1</t>
  </si>
  <si>
    <t>19.0</t>
  </si>
  <si>
    <t>Rua Antonio Meyer, 39 - Mogi das Cruzes - SP</t>
  </si>
  <si>
    <t>19.01.062</t>
  </si>
  <si>
    <t>44.02.062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</si>
  <si>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</si>
  <si>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1.9</t>
  </si>
  <si>
    <t>Porta em laminado fenólico melamínico com acabamento liso, de correr com trilho metálico  - 90 x 210 cm</t>
  </si>
  <si>
    <t>1.10</t>
  </si>
  <si>
    <t>1.11</t>
  </si>
  <si>
    <t>5.6</t>
  </si>
  <si>
    <t>6.2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</si>
  <si>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</si>
  <si>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</si>
  <si>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</si>
  <si>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</si>
  <si>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</si>
  <si>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</si>
  <si>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</si>
  <si>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</si>
  <si>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</si>
  <si>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</si>
  <si>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</si>
  <si>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</si>
  <si>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</si>
  <si>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</si>
  <si>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</si>
  <si>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</si>
  <si>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</si>
  <si>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</si>
  <si>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</si>
  <si>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</si>
  <si>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</si>
  <si>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</si>
  <si>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</si>
  <si>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</si>
  <si>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</si>
  <si>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</si>
  <si>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</si>
  <si>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</si>
  <si>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</si>
  <si>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</si>
  <si>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</si>
  <si>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</si>
  <si>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</si>
  <si>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</si>
  <si>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</si>
  <si>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</si>
  <si>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</si>
  <si>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</si>
  <si>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</si>
  <si>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</si>
  <si>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Conforto mecânico e climatização</t>
  </si>
  <si>
    <t>13.1</t>
  </si>
  <si>
    <t>13.2</t>
  </si>
  <si>
    <t>14.2</t>
  </si>
  <si>
    <t>14.3</t>
  </si>
  <si>
    <t>14.4</t>
  </si>
  <si>
    <t>14.5</t>
  </si>
  <si>
    <t>14.6</t>
  </si>
  <si>
    <t>14.7</t>
  </si>
  <si>
    <t>14.8</t>
  </si>
  <si>
    <t>2.4</t>
  </si>
  <si>
    <t>2.5</t>
  </si>
  <si>
    <t>2.6</t>
  </si>
  <si>
    <t>Assento com tampa para sanitário infantil - ref. Icasa / celite</t>
  </si>
  <si>
    <t>Bacia sanitária infantil - ref. icasa / celite</t>
  </si>
  <si>
    <t>1.12</t>
  </si>
  <si>
    <t>12.82</t>
  </si>
  <si>
    <t>12.83</t>
  </si>
  <si>
    <t>43.01.012</t>
  </si>
  <si>
    <t>43.01.032</t>
  </si>
  <si>
    <t>16.5</t>
  </si>
  <si>
    <t>16.6</t>
  </si>
  <si>
    <t>16.7</t>
  </si>
  <si>
    <t>16.8</t>
  </si>
  <si>
    <t>16.9</t>
  </si>
  <si>
    <t>16.11</t>
  </si>
  <si>
    <t>16.14</t>
  </si>
  <si>
    <t>16.15</t>
  </si>
  <si>
    <t>16.17</t>
  </si>
  <si>
    <t>16.18</t>
  </si>
  <si>
    <t>16.19</t>
  </si>
  <si>
    <t>16.21</t>
  </si>
  <si>
    <t>16.22</t>
  </si>
  <si>
    <t>16.23</t>
  </si>
  <si>
    <t>16.24</t>
  </si>
  <si>
    <t>16.25</t>
  </si>
  <si>
    <t>16.26</t>
  </si>
  <si>
    <t>10.5</t>
  </si>
  <si>
    <t>10.6</t>
  </si>
  <si>
    <t>10.7</t>
  </si>
  <si>
    <t>10.8</t>
  </si>
  <si>
    <t>11.9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</si>
  <si>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</si>
  <si>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</si>
  <si>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</si>
  <si>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</si>
  <si>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</si>
  <si>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</si>
  <si>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</si>
  <si>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</si>
  <si>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</si>
  <si>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</si>
  <si>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</si>
  <si>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</si>
  <si>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</si>
  <si>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</si>
  <si>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</si>
  <si>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</si>
  <si>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12.100</t>
  </si>
  <si>
    <t>12.101</t>
  </si>
  <si>
    <t>12.102</t>
  </si>
  <si>
    <t>12.103</t>
  </si>
  <si>
    <t>12.104</t>
  </si>
  <si>
    <t>12.105</t>
  </si>
  <si>
    <t>Administração local, mobilização e desmobilização. (adaptado de Maçahiko Tisaka - Orçamento na Contrução Civil - PINI) - Incluindo engenheiro junior e funcionário de limpeza, materiais e equipamentos para adm local, mob e desmob.</t>
  </si>
  <si>
    <t>Remanejamento de vegetação existente, incluindo desplante, poda, preparo do solo,fornecimento de terra vegetal adubada, plantio, escora e rega até a pega/adaptação das plantas. Caso não sobreviva a empresa deve fazer a compensação necessária exigida pela prefeitura / órgão responsável.</t>
  </si>
  <si>
    <t>14.29</t>
  </si>
  <si>
    <t>14.32</t>
  </si>
  <si>
    <t>14.33</t>
  </si>
  <si>
    <t>14.34</t>
  </si>
  <si>
    <t>14.35</t>
  </si>
  <si>
    <t>14.36</t>
  </si>
  <si>
    <t>14.37</t>
  </si>
  <si>
    <t>14.38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</si>
  <si>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</si>
  <si>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</si>
  <si>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</si>
  <si>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</si>
  <si>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</si>
  <si>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</si>
  <si>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</si>
  <si>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</si>
  <si>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</si>
  <si>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Aprovações Prefeitura(alvarás), Corpo de bombeiros (CLCB), concessionárias/distribuidoras (água/esgoto e energia elétrica) e documentação para  remanejamento de vegetação / árvore</t>
  </si>
  <si>
    <t>Equipamentos (elevador)</t>
  </si>
  <si>
    <t>TOTAL equipamentos (elevador)</t>
  </si>
  <si>
    <t>BDI equipamentos (elevador)</t>
  </si>
  <si>
    <t xml:space="preserve">Concreto preparado no local, fck = 30 MPa  </t>
  </si>
  <si>
    <t xml:space="preserve">Lançamento e adensamento de concreto ou massa em fundação  </t>
  </si>
  <si>
    <t xml:space="preserve">Lançamento e adensamento de concreto ou massa em estrutura </t>
  </si>
  <si>
    <t xml:space="preserve">Esmalte a base de água em estrutura metálica                                                          </t>
  </si>
  <si>
    <t xml:space="preserve">Pintura epóxi bicomponente em estruturas metálicas  </t>
  </si>
  <si>
    <t xml:space="preserve">Pintura com esmalte alquídico em estrutura metálica   </t>
  </si>
  <si>
    <t xml:space="preserve">Tinta látex em massa, inclusive preparo </t>
  </si>
  <si>
    <t xml:space="preserve">Tinta acrílica antimofo em massa, inclusive preparo  </t>
  </si>
  <si>
    <t xml:space="preserve">Borracha clorada em massa, inclusive preparo </t>
  </si>
  <si>
    <t>12.01.021</t>
  </si>
  <si>
    <t>37.06.014</t>
  </si>
  <si>
    <t>Parecer técnico de fundações, contenções e recomendações gerais, para empreendimentos com área construída até 1.000 m²</t>
  </si>
  <si>
    <t>Elaboração de projeto de adequação de entrada de energia elétrica junto a concessionária, com medição em baixa tensão e demanda até 75 kVA</t>
  </si>
  <si>
    <t>Projeto executivo de arquitetura em formato A1</t>
  </si>
  <si>
    <t>Projeto executivo de estrutura em formato A1</t>
  </si>
  <si>
    <t>Projeto executivo de instalações hidráulicas em formato A1</t>
  </si>
  <si>
    <t>Projeto executivo de instalações elétricas em formato A1</t>
  </si>
  <si>
    <t>Projeto executivo de climatização em formato A0</t>
  </si>
  <si>
    <t>Taxa de mobilização e desmobilização de equipamentos para execução de sondagem</t>
  </si>
  <si>
    <t>Sondagem do terreno a trado</t>
  </si>
  <si>
    <t>Construção provisória em madeira - fornecimento e montagem</t>
  </si>
  <si>
    <t>Sanitário/vestiário provisório em alvenaria</t>
  </si>
  <si>
    <t>Tapume fixo para fechamento de áreas, com portão</t>
  </si>
  <si>
    <t>Fechamento provisório de vãos em chapa de madeira compensada</t>
  </si>
  <si>
    <t>Placa de identificação para obra</t>
  </si>
  <si>
    <t>Montagem e desmontagem de andaime torre metálica com altura até 10 m</t>
  </si>
  <si>
    <t>Montagem e desmontagem de andaime tubular fachadeiro com altura até 10 m</t>
  </si>
  <si>
    <t>Andaime torre metálico (1,5 x 1,5 m) com piso metálico</t>
  </si>
  <si>
    <t>Andaime tubular fachadeiro com piso metálico e sapatas ajustáveis</t>
  </si>
  <si>
    <t>Demolição mecanizada de concreto armado, inclusive fragmentação, carregamento, transporte até 1 quilômetro e descarregamento</t>
  </si>
  <si>
    <t>Demolição mecanizada de concreto simples, inclusive fragmentação, carregamento, transporte até 1 quilômetro e descarregamento</t>
  </si>
  <si>
    <t>Demolição manual de alvenaria de elevação ou elemento vazado, incluindo revestimento</t>
  </si>
  <si>
    <t>Demolição manual de revestimento em massa de piso</t>
  </si>
  <si>
    <t>Demolição manual de revestimento cerâmico, incluindo a base</t>
  </si>
  <si>
    <t>Demolição manual de revestimento em ladrilho hidráulico, incluindo a base</t>
  </si>
  <si>
    <t>Demolição manual de forro qualquer, inclusive sistema de fixação/tarugamento</t>
  </si>
  <si>
    <t>Remoção de pintura em massa com lixamento</t>
  </si>
  <si>
    <t>Retirada de divisória em placa de madeira ou fibrocimento tarugada</t>
  </si>
  <si>
    <t>Retirada de divisória em placa de concreto, granito, granilite ou mármore</t>
  </si>
  <si>
    <t>Retirada de estrutura em madeira tesoura - telhas de barro</t>
  </si>
  <si>
    <t>Retirada de estrutura em madeira tesoura - telhas perfil qualquer</t>
  </si>
  <si>
    <t>Retirada de estrutura metálica</t>
  </si>
  <si>
    <t>Retirada de telhamento em barro</t>
  </si>
  <si>
    <t>Retirada de telhamento perfil e material qualquer, exceto barro</t>
  </si>
  <si>
    <t>Retirada de cumeeira, espigão ou rufo perfil qualquer</t>
  </si>
  <si>
    <t>Retirada de soleira ou peitoril em pedra, granito ou mármore</t>
  </si>
  <si>
    <t>Retirada de degrau em pedra, granito ou mármore</t>
  </si>
  <si>
    <t>Retirada de piso em tacos de madeira</t>
  </si>
  <si>
    <t>Retirada de folha de esquadria em madeira</t>
  </si>
  <si>
    <t>Retirada de batente com guarnição e peças lineares em madeira, chumbados</t>
  </si>
  <si>
    <t>Retirada de armário em madeira ou metal</t>
  </si>
  <si>
    <t>Retirada de esquadria metálica em geral</t>
  </si>
  <si>
    <t>Retirada de folha de esquadria metálica</t>
  </si>
  <si>
    <t>Retirada de batente, corrimão ou peças lineares metálicas, chumbados</t>
  </si>
  <si>
    <t>Retirada de guarda-corpo ou gradil em geral</t>
  </si>
  <si>
    <t>Retirada de esquadria em vidro</t>
  </si>
  <si>
    <t>Retirada manual de guia pré-moldada, inclusive limpeza, carregamento, transporte até 1 quilômetro e descarregamento</t>
  </si>
  <si>
    <t>Remoção de entulho separado de obra com caçamba metálica - terra, alvenaria, concreto, argamassa, madeira, papel, plástico ou metal</t>
  </si>
  <si>
    <t>Remoção de entulho de obra com caçamba metálica - gesso e/ou drywall</t>
  </si>
  <si>
    <t>Escavação manual em solo de 1ª e 2ª categoria em vala ou cava além de 1,5 m</t>
  </si>
  <si>
    <t>Reaterro compactado mecanizado de vala ou cava com compactador</t>
  </si>
  <si>
    <t>Forma em madeira comum para fundação</t>
  </si>
  <si>
    <t>Forma em madeira comum para estrutura</t>
  </si>
  <si>
    <t>Armadura em barra de aço CA-50 (A ou B) fyk = 500 MPa</t>
  </si>
  <si>
    <t>Armadura em barra de aço CA-60 (A ou B) fyk = 600 MPa</t>
  </si>
  <si>
    <t>Broca em concreto armado diâmetro de 20 cm - completa</t>
  </si>
  <si>
    <t>Laje pré-fabricada mista vigota treliçada/lajota cerâmica - LT 16 (12+4) e capa com concreto de 25 MPa</t>
  </si>
  <si>
    <t>Laje pré-fabricada mista vigota treliçada/lajota cerâmica - LT 24 (20+4) e capa com concreto de 25 MPa</t>
  </si>
  <si>
    <t>Cimbramento tubular metálico</t>
  </si>
  <si>
    <t>Montagem e desmontagem de cimbramento tubular metálico</t>
  </si>
  <si>
    <t>Alvenaria de elevação de 1 tijolo maciço comum</t>
  </si>
  <si>
    <t>Alvenaria de bloco de concreto de vedação de 9 x 19 x 39 cm - classe C</t>
  </si>
  <si>
    <t>Alvenaria de bloco de concreto de vedação de 14 x 19 x 39 cm - classe C</t>
  </si>
  <si>
    <t>Alvenaria de bloco de concreto de vedação de 19 x 19 x 39 cm - classe C</t>
  </si>
  <si>
    <t>Vergas, contravergas e pilaretes de concreto armado</t>
  </si>
  <si>
    <t>Divisória em placas de gesso acartonado, resistência ao fogo 30 minutos, espessura 73/48mm - 1ST / 1ST</t>
  </si>
  <si>
    <t>Fornecimento e montagem de estrutura em aço ASTM-A36, sem pintura</t>
  </si>
  <si>
    <t>Telhamento em chapa de aço com pintura poliéster, tipo sanduíche, espessura de 0,50 mm, com poliestireno expandido</t>
  </si>
  <si>
    <t>Calha, rufo, afins em chapa galvanizada nº 24 - corte 1,00 m</t>
  </si>
  <si>
    <t>Telha ondulada translúcida em polipropileno</t>
  </si>
  <si>
    <t>Escada marinheiro com guarda corpo (degrau em ´T´)</t>
  </si>
  <si>
    <t>Grade para piso eletrofundida, malha 30 x 100 mm, com barra de 40 x 2 mm</t>
  </si>
  <si>
    <t>Argamassa de regularização e/ou proteção</t>
  </si>
  <si>
    <t>Lastro de concreto impermeabilizado</t>
  </si>
  <si>
    <t>Regularização de piso com nata de cimento e bianco</t>
  </si>
  <si>
    <t>Chapisco</t>
  </si>
  <si>
    <t>Emboço comum</t>
  </si>
  <si>
    <t>Reboco</t>
  </si>
  <si>
    <t>Piso em placas de granilite, acabamento encerado</t>
  </si>
  <si>
    <t>Rodapé em placas pré-moldadas de granilite, acabamento encerado, até 10 cm</t>
  </si>
  <si>
    <t>Revestimento em porcelanato esmaltado acetinado para área interna e ambiente com acesso ao exterior, grupo de absorção BIa, resistência química B, assentado com argamassa colante industrializada, rejuntado</t>
  </si>
  <si>
    <t>Revestimento em porcelanato técnico natural para área interna e ambiente com acesso ao exterior, grupo de absorção BIa, assentado com argamassa colante industrializada, rejuntado</t>
  </si>
  <si>
    <t>Rodapé em porcelanato técnico natural, para área interna e ambiente com acesso ao exterior, grupo de absorção BIa, assentado com argamassa colante industrializada, rejuntado</t>
  </si>
  <si>
    <t>Peitoril e/ou soleira em granito, espessura de 2 cm e largura até 20 cm, acabamento polido</t>
  </si>
  <si>
    <t>Revestimento em mármore branco, espessura de 2 cm, assente com massa</t>
  </si>
  <si>
    <t>Degrau e espelho em mármore branco, espessura de 2 cm</t>
  </si>
  <si>
    <t>Revestimento vinílico heterogêneo flexível em réguas, espessura de 3 mm, com impermeabilizante acrílico</t>
  </si>
  <si>
    <t>Rodapé de poliestireno, espessura de 7 cm</t>
  </si>
  <si>
    <t>Cantoneira em alumínio perfil sextavado</t>
  </si>
  <si>
    <t>Revestimento em borracha sintética colorida de 5 mm, para sinalização tátil de alerta / direcional - colado</t>
  </si>
  <si>
    <t>Piso em ladrilho hidráulico podotátil várias cores (25x25x2,5cm), assentado com argamassa mista</t>
  </si>
  <si>
    <t>Rejuntamento de piso em ladrilho hidráulico (25x25x2,5cm) com argamassa industrializada para rejunte, juntas de 2 mm</t>
  </si>
  <si>
    <t>Piso em ladrilho hidráulico preto, branco e cinza 20 x 20 cm, assentado com argamassa colante industrializada</t>
  </si>
  <si>
    <t>Reassentamento de guia pré-moldada reta e/ou curva</t>
  </si>
  <si>
    <t>Pavimentação em lajota de concreto 35 MPa, espessura 8 cm, tipos: raquete, retangular, sextavado e 16 faces, com rejunte em areia</t>
  </si>
  <si>
    <t>Forro em painéis de gesso acartonado, espessura de 12,5 mm, fixo</t>
  </si>
  <si>
    <t>Forro modular removível em PVC de 618mm x 1243mm</t>
  </si>
  <si>
    <t>Porta em laminado fenólico melamínico com acabamento liso, batente metálico - 70 x 210 cm</t>
  </si>
  <si>
    <t>Porta/portão de abrir em chapa, sob medida</t>
  </si>
  <si>
    <t>Porta em laminado fenólico melamínico com acabamento liso, batente metálico - 80 x 210 cm</t>
  </si>
  <si>
    <t>Porta em laminado fenólico melamínico com acabamento liso, batente metálico - 90 x 210 cm</t>
  </si>
  <si>
    <t>Armário/gabinete embutido em MDF sob medida, revestido em laminado melamínico, com portas e prateleiras</t>
  </si>
  <si>
    <t>Prateleira sob medida em compensado, revestida nas duas faces em laminado fenólico melamínico</t>
  </si>
  <si>
    <t>Tampo sob medida em compensado, revestido na face superior em laminado fenólico melamínico</t>
  </si>
  <si>
    <t>Corrimão duplo em tubo de aço inoxidável escovado, com diâmetro de 1 1/2´ e montantes com diâmetro de 2´</t>
  </si>
  <si>
    <t>Caixilho em alumínio basculante, sob medida</t>
  </si>
  <si>
    <t>Caixilho em alumínio de correr, sob medida</t>
  </si>
  <si>
    <t>Caixilho em alumínio tipo veneziana, sob medida</t>
  </si>
  <si>
    <t>Porta veneziana de abrir em alumínio, sob medida</t>
  </si>
  <si>
    <t>Tela de proteção tipo mosquiteira removível, em fibra de vidro com revestimento em PVC e requadro em alumínio</t>
  </si>
  <si>
    <t>Vidro liso transparente de 6 mm</t>
  </si>
  <si>
    <t>Espelho comum de 3 mm com moldura em alumínio</t>
  </si>
  <si>
    <t>Protetor de parede ou bate-maca em PVC flexível, com amortecimento à impacto, altura de 150 mm</t>
  </si>
  <si>
    <t>Ferragem completa com maçaneta tipo alavanca, para porta externa com 1 folha</t>
  </si>
  <si>
    <t>Mola aérea para porta, com esforço acima de 60 kg até 80 kg</t>
  </si>
  <si>
    <t>Barra de apoio reta, para pessoas com mobilidade reduzida, em tubo de aço inoxidável de 1 1/2´</t>
  </si>
  <si>
    <t>Barra de apoio reta, para pessoas com mobilidade reduzida, em tubo de aço inoxidável de 1 1/2´ x 500 mm</t>
  </si>
  <si>
    <t>Barra de apoio reta, para pessoas com mobilidade reduzida, em tubo de aço inoxidável de 1 1/2´ x 800 mm</t>
  </si>
  <si>
    <t>Barra de apoio lateral para lavatório, para pessoas com mobilidade reduzida, em tubo de aço inoxidável de 1.1/4", comprimento 25 a 30 cm</t>
  </si>
  <si>
    <t>Faixa em policarbonato para sinalização visual fotoluminescente, para degraus, comprimento de 20 cm</t>
  </si>
  <si>
    <t>Isolamento térmico em espuma elastomérica, espessura de 9 a 12 mm, para tubulação de 1/4´ (cobre)</t>
  </si>
  <si>
    <t>Isolamento térmico em espuma elastomérica, espessura de 9 a 12 mm, para tubulação de 1/2´ (cobre)</t>
  </si>
  <si>
    <t>Isolamento térmico em espuma elastomérica, espessura de 9 a 12 mm, para tubulação de 5/8´ (cobre) ou 1/4´ (ferro)</t>
  </si>
  <si>
    <t>Isolamento térmico em espuma elastomérica, espessura de 19 a 26 mm, para tubulação de 3/8" (cobre) ou 1/8" (ferro)</t>
  </si>
  <si>
    <t>Impermeabilização em pintura de asfalto oxidado com solventes orgânicos, sobre massa</t>
  </si>
  <si>
    <t>Impermeabilização com manta asfáltica tipo III, anti raiz, espessura de 4 mm</t>
  </si>
  <si>
    <t>Impermeabilização em argamassa impermeável com aditivo hidrófugo</t>
  </si>
  <si>
    <t>Preparo de base para superfície metálica com fundo antioxidante</t>
  </si>
  <si>
    <t>Massa corrida a base de PVA</t>
  </si>
  <si>
    <t>Massa corrida à base de resina acrílica</t>
  </si>
  <si>
    <t>Caixa de medição externa tipo ´M´ (900 x 1200 x 270) mm, padrão Concessionárias</t>
  </si>
  <si>
    <t>Suporte para 1 isolador de baixa tensão</t>
  </si>
  <si>
    <t>Transformador de potência trifásico de 75 kVA, classe 15 kV, a óleo</t>
  </si>
  <si>
    <t>Quadro Telebrás de embutir de 400 x 400 x 120 mm</t>
  </si>
  <si>
    <t>Quadro de distribuição universal de sobrepor, para disjuntores 24 DIN / 18 Bolt-on - 150 A - sem componentes</t>
  </si>
  <si>
    <t>Quadro de distribuição universal de sobrepor, para disjuntores 34 DIN / 24 Bolt-on - 150 A - sem componentes</t>
  </si>
  <si>
    <t>Painel autoportante em chapa de aço, com proteção mínima IP 54 - sem componentes</t>
  </si>
  <si>
    <t>Barramento de cobre nu</t>
  </si>
  <si>
    <t>Disjuntor termomagnético, bipolar 220/380 V, corrente de 60 A até 100 A</t>
  </si>
  <si>
    <t>Disjuntor termomagnético, tripolar 220/380 V, corrente de 60 A até 100 A</t>
  </si>
  <si>
    <t>Mini-disjuntor termomagnético, unipolar 127/220 V, corrente de 10 A até 32 A</t>
  </si>
  <si>
    <t>Mini-disjuntor termomagnético, bipolar 220/380 V, corrente de 10 A até 32 A</t>
  </si>
  <si>
    <t>Mini-disjuntor termomagnético, bipolar 220/380 V, corrente de 40 A até 50 A</t>
  </si>
  <si>
    <t>Mini-disjuntor termomagnético, tripolar 220/380 V, corrente de 10 A até 32 A</t>
  </si>
  <si>
    <t>Dispositivo diferencial residual de 40 A x 30 mA - 2 polos</t>
  </si>
  <si>
    <t>Isolador em epóxi de 1 kV para barramento</t>
  </si>
  <si>
    <t>Barra de neutro e/ou terra</t>
  </si>
  <si>
    <t>Supressor de surto monofásico, Fase-Terra, In &gt; ou = 20 kA, Imax. de surto de 50 até 80 kA</t>
  </si>
  <si>
    <t>Supressor de surto monofásico, Neutro-Terra, In &gt; ou = 20 kA, Imax. de surto de 65 até 80 kA</t>
  </si>
  <si>
    <t>Disjuntor em caixa moldada tripolar, térmico e magnético fixos, tensão de isolamento 415/690V, de 175A a 250A</t>
  </si>
  <si>
    <t>Eletroduto de PVC rígido roscável de 3/4´ - com acessórios</t>
  </si>
  <si>
    <t>Eletroduto de PVC rígido roscável de 1´ - com acessórios</t>
  </si>
  <si>
    <t>Eletroduto de PVC rígido roscável de 1 1/2´ - com acessórios</t>
  </si>
  <si>
    <t>Eletroduto de PVC rígido roscável de 2´ - com acessórios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</si>
  <si>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</si>
  <si>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</si>
  <si>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</si>
  <si>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</si>
  <si>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</si>
  <si>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</si>
  <si>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</si>
  <si>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Eletroduto galvanizado, médio de 4´ - com acessórios</t>
  </si>
  <si>
    <t>Grampo tipo ´C´ diâmetro 3/8`, com balancim tamanho grande</t>
  </si>
  <si>
    <t>Tampa de pressão para perfilado de 38 x 38 mm</t>
  </si>
  <si>
    <t>Saída final, diâmetro de 3/4´</t>
  </si>
  <si>
    <t>Saída lateral simples, diâmetro de 3/4´</t>
  </si>
  <si>
    <t>Saída lateral simples, diâmetro de 1´</t>
  </si>
  <si>
    <t>Saída superior, diâmetro de 3/4´</t>
  </si>
  <si>
    <t>Vergalhão com rosca, porca e arruela de diâmetro 3/8´ (tirante)</t>
  </si>
  <si>
    <t>Perfilado perfurado 38 x 38 mm em chapa 14 pré-zincada, com acessórios</t>
  </si>
  <si>
    <t>Eletroduto metálico flexível com capa em PVC de 3/4´</t>
  </si>
  <si>
    <t>Terminal macho giratório em latão zincado de 3/4´</t>
  </si>
  <si>
    <t>Eletroduto de PVC corrugado flexível reforçado, diâmetro externo de 32 mm</t>
  </si>
  <si>
    <t>Eletrocalha perfurada galvanizada a fogo, 250x100mm, com acessórios</t>
  </si>
  <si>
    <t>Tampa de encaixe para eletrocalha, galvanizada a fogo, L= 250mm</t>
  </si>
  <si>
    <t>Suporte para eletrocalha, galvanizado a fogo, 250x100mm</t>
  </si>
  <si>
    <t>Cabo de cobre nu, têmpera mole, classe 2, de 35 mm²</t>
  </si>
  <si>
    <t>Cabo de cobre nu, têmpera mole, classe 2, de 50 mm²</t>
  </si>
  <si>
    <t>Terminal de pressão/compressão para cabo de 6 até 10 mm²</t>
  </si>
  <si>
    <t>Terminal de pressão/compressão para cabo de 35 mm²</t>
  </si>
  <si>
    <t>Terminal de pressão/compressão para cabo de 50 mm²</t>
  </si>
  <si>
    <t>Terminal de pressão/compressão para cabo de 120 mm²</t>
  </si>
  <si>
    <t>Cabo telefônico secundário de distribuição CTP-APL, com 50 pares de 0,50 mm, para rede externa</t>
  </si>
  <si>
    <t>Cabo para rede U/UTP 23 AWG com 4 pares - categoria 6A</t>
  </si>
  <si>
    <t>Cabo de cobre flexível de 1,5 mm², isolamento 0,6/1kV - isolação HEPR 90°C</t>
  </si>
  <si>
    <t>Cabo de cobre flexível de 2,5 mm², isolamento 0,6/1kV - isolação HEPR 90°C</t>
  </si>
  <si>
    <t>Cabo de cobre flexível de 4 mm², isolamento 0,6/1kV - isolação HEPR 90°C</t>
  </si>
  <si>
    <t>Cabo de cobre flexível de 6 mm², isolamento 0,6/1kV - isolação HEPR 90°C</t>
  </si>
  <si>
    <t>Cabo de cobre flexível de 10 mm², isolamento 0,6/1kV - isolação HEPR 90°C</t>
  </si>
  <si>
    <t>Cabo de cobre flexível de 16 mm², isolamento 0,6/1kV - isolação HEPR 90°C</t>
  </si>
  <si>
    <t>Cabo de cobre flexível de 25 mm², isolamento 0,6/1kV - isolação HEPR 90°C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</si>
  <si>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</si>
  <si>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</si>
  <si>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</si>
  <si>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</si>
  <si>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</si>
  <si>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</si>
  <si>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120 mm², isolamento 0,6/1 kV - isolação HEPR 90°C - baixa emissão de fumaça e gases</t>
  </si>
  <si>
    <t>Tomada RJ 11 para telefone, sem placa</t>
  </si>
  <si>
    <t>Tomada RJ 45 para rede de dados, com placa</t>
  </si>
  <si>
    <t>Tomada 2P+T de 10 A - 250 V, completa</t>
  </si>
  <si>
    <t>Tomada 2P+T de 20 A - 250 V, completa</t>
  </si>
  <si>
    <t>Interruptor com 1 tecla simples e placa</t>
  </si>
  <si>
    <t>Interruptor com 2 teclas simples e placa</t>
  </si>
  <si>
    <t>Caixa em PVC de 4´ x 2´</t>
  </si>
  <si>
    <t>Caixa em PVC de 4´ x 4´</t>
  </si>
  <si>
    <t>Placa de 4´ x 2´</t>
  </si>
  <si>
    <t>Placa de 4´ x 4´</t>
  </si>
  <si>
    <t>Plugue com 2P+T de 10A, 250V</t>
  </si>
  <si>
    <t>Plugue prolongador com 2P+T de 10A, 250V</t>
  </si>
  <si>
    <t>Lâmpada LED tubular T8 com base G13, de 1850 até 2000 Im - 18 a 20W</t>
  </si>
  <si>
    <t>Lâmpada LED 13,5W, com base E-27, 1400 até 1510lm</t>
  </si>
  <si>
    <t>Luminária redonda de embutir com refletor em alumínio jateado e difusor em vidro para 2 lâmpadas fluorescentes compactas duplas de 18/26W</t>
  </si>
  <si>
    <t>Luminária quadrada de embutir tipo calha fechada, com difusor plano, para 4 lâmpadas fluorescentes tubulares de 14/16/18 W</t>
  </si>
  <si>
    <t>Captor tipo Franklin, h= 300 mm, 4 pontos, 2 descidas, acabamento cromado</t>
  </si>
  <si>
    <t>Luva de redução galvanizada de 2´ x 3/4´</t>
  </si>
  <si>
    <t>Captor tipo terminal aéreo, h= 300 mm, diâmetro de 1/4´ em cobre</t>
  </si>
  <si>
    <t>Isolador galvanizado uso geral, simples com rosca mecânica</t>
  </si>
  <si>
    <t>Isolador galvanizado uso geral, reforçado para fixação a 90°</t>
  </si>
  <si>
    <t>Isolador galvanizado para mastro de diâmetro 2´, simples com 2 descidas</t>
  </si>
  <si>
    <t>Braçadeira de contraventagem para mastro de diâmetro 2´</t>
  </si>
  <si>
    <t>Apoio para mastro de diâmetro 2´</t>
  </si>
  <si>
    <t>Base para mastro de diâmetro 2´</t>
  </si>
  <si>
    <t>Contraventagem com cabo para mastro de diâmetro 2´</t>
  </si>
  <si>
    <t>Sinalizador de obstáculo duplo, com célula fotoelétrica</t>
  </si>
  <si>
    <t>Conector cabo/haste de 3/4´</t>
  </si>
  <si>
    <t>Conector olhal cabo/haste de 5/8´</t>
  </si>
  <si>
    <t>Haste de aterramento de 5/8'' x 3 m</t>
  </si>
  <si>
    <t>Tampa para caixa de inspeção cilíndrica, aço galvanizado</t>
  </si>
  <si>
    <t>Caixa de inspeção do terra cilíndrica em PVC rígido, diâmetro de 300 mm - h= 250 mm</t>
  </si>
  <si>
    <t>Caixa de equalização, de embutir, em aço com barramento, de 400 x 400 mm e tampa</t>
  </si>
  <si>
    <t>Barra condutora chata em alumínio de 7/8´ x 1/8´, inclusive acessórios de fixação</t>
  </si>
  <si>
    <t>Suporte para fixação de fita de alumínio 7/8" x 1/8" e/ou cabo de cobre nu, com base ondulada</t>
  </si>
  <si>
    <t>Solda exotérmica conexão cabo-cabo horizontal em X, bitola do cabo de 16-16mm² a 35-35mm²</t>
  </si>
  <si>
    <t>Bloco autônomo de iluminação de emergência com autonomia mínima de 1 hora, equipado com 2 lâmpadas de 11 W</t>
  </si>
  <si>
    <t>Extintor manual de água pressurizada - capacidade de 10 litros</t>
  </si>
  <si>
    <t>Extintor manual de pó químico seco ABC - capacidade de 4 kg</t>
  </si>
  <si>
    <t>Suporte para extintor de piso em aço inoxidável</t>
  </si>
  <si>
    <t>Extintor manual de gás carbônico 5 BC - capacidade de 6 kg</t>
  </si>
  <si>
    <t>Bacia sifonada de louça para pessoas com mobilidade reduzida - capacidade de 6 litros</t>
  </si>
  <si>
    <t>Purificador de pressão elétrico em chapa eletrozincado pré-pintada e tampo em aço inoxidável, tipo coluna, capacidade de refrigeração de 2 l/h - simples</t>
  </si>
  <si>
    <t>Purificador de pressão elétrico em chapa eletrozincado pré-pintada e tampo em aço inoxidável, tipo coluna, capacidade de refrigeração de 2 l/h - conjugado</t>
  </si>
  <si>
    <t>Aquecedor de passagem elétrico individual, baixa pressão - 5.000 W / 6.400 W</t>
  </si>
  <si>
    <t>Bacia sifonada de louça sem tampa - 6 litros</t>
  </si>
  <si>
    <t>Lavatório em louça com coluna suspensa</t>
  </si>
  <si>
    <t>Tanque de louça com coluna de 30 litros</t>
  </si>
  <si>
    <t>Tampo/bancada em granito, com frontão, espessura de 2 cm, acabamento polido</t>
  </si>
  <si>
    <t>Tampo/bancada em concreto armado, revestido em aço inoxidável fosco polido</t>
  </si>
  <si>
    <t>Ducha cromada simples</t>
  </si>
  <si>
    <t>Torneira de mesa para lavatório, acionamento hidromecânico, com registro integrado regulador de vazão, em latão cromado, DN= 1/2´</t>
  </si>
  <si>
    <t>Ducha higiênica cromada</t>
  </si>
  <si>
    <t>Torneira curta com rosca para uso geral, em latão fundido cromado, DN= 3/4´</t>
  </si>
  <si>
    <t>Torneira longa sem rosca para uso geral, em latão fundido cromado</t>
  </si>
  <si>
    <t>Torneira de mesa para pia com bica móvel e arejador em latão fundido cromado</t>
  </si>
  <si>
    <t>Torneira de mesa para lavatório, acionamento hidromecânico com alavanca, registro integrado regulador de vazão, em latão cromado, DN= 1/2´</t>
  </si>
  <si>
    <t>Misturador termostato para chuveiro ou ducha, acabamento cromado</t>
  </si>
  <si>
    <t>Cuba em aço inoxidável simples de 600x500x300mm</t>
  </si>
  <si>
    <t>Sifão de metal cromado de 1 1/2´ x 2´</t>
  </si>
  <si>
    <t>Sifão de metal cromado de 1´ x 1 1/2´</t>
  </si>
  <si>
    <t>Tampa de plástico para bacia sanitária</t>
  </si>
  <si>
    <t>Válvula de metal cromado de 1 1/2´</t>
  </si>
  <si>
    <t>Válvula de metal cromado de 1´</t>
  </si>
  <si>
    <t>Entrada completa de água com abrigo e registro de gaveta, DN= 3/4´</t>
  </si>
  <si>
    <t>Tubo de PVC rígido soldável marrom, DN= 25 mm, (3/4´), inclusive conexões</t>
  </si>
  <si>
    <t>Tubo de PVC rígido soldável marrom, DN= 32 mm, (1´), inclusive conexões</t>
  </si>
  <si>
    <t>Tubo de PVC rígido soldável marrom, DN= 50 mm, (1 1/2´), inclusive conexões</t>
  </si>
  <si>
    <t>Tubo de PVC rígido soldável marrom, DN= 60 mm, (2´),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</si>
  <si>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</si>
  <si>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</si>
  <si>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</si>
  <si>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</si>
  <si>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100 mm, inclusive conexões</t>
  </si>
  <si>
    <t>Tubo de cobre classe A, DN= 22mm (3/4´), inclusive conexões</t>
  </si>
  <si>
    <t>Tubo de cobre classe A, DN= 28mm (1´), inclusive conexões</t>
  </si>
  <si>
    <t>Tubo de cobre flexível, espessura 1/32" - diâmetro 1/4", inclusive conexões</t>
  </si>
  <si>
    <t>Tubo de cobre flexível, espessura 1/32" - diâmetro 3/8", inclusive conexões</t>
  </si>
  <si>
    <t>Tubo de cobre flexível, espessura 1/32" - diâmetro 1/2", inclusive conexões</t>
  </si>
  <si>
    <t>Tubo de cobre flexível, espessura 1/32" - diâmetro 5/8", inclusive conexões</t>
  </si>
  <si>
    <t>Registro de gaveta em latão fundido cromado com canopla, DN= 3/4´ - linha especial</t>
  </si>
  <si>
    <t>Registro de gaveta em latão fundido cromado com canopla, DN= 1´ - linha especial</t>
  </si>
  <si>
    <t>Registro de gaveta em latão fundido cromado com canopla, DN= 1 1/2´ - linha especial</t>
  </si>
  <si>
    <t>Registro regulador de vazão para chuveiro e ducha em latão cromado com canopla, DN= 1/2´</t>
  </si>
  <si>
    <t>Válvula de descarga antivandalismo, DN= 1 1/2´</t>
  </si>
  <si>
    <t>Reservatório em polietileno com tampa de rosca - capacidade de 1.000 litros</t>
  </si>
  <si>
    <t>Reservatório em polietileno com tampa de rosca - capacidade de 500 litros</t>
  </si>
  <si>
    <t>Torneira de boia, DN= 3/4´</t>
  </si>
  <si>
    <t>Caixa sifonada de PVC rígido de 100 x 100 x 50 mm, com grelha</t>
  </si>
  <si>
    <t>Caixa de gordura em alvenaria, 600 x 600 x 600 mm</t>
  </si>
  <si>
    <t>Ralo seco em PVC rígido de 100 x 40 mm, com grelha</t>
  </si>
  <si>
    <t>Caixa de areia em PVC, diâmetro nominal de 100 mm</t>
  </si>
  <si>
    <t>Limpeza e regularização de áreas para ajardinamento (jardins e canteiros)</t>
  </si>
  <si>
    <t>Forração com Lírio Amarelo, mínimo 18 mudas / m² - h= 0,50 m</t>
  </si>
  <si>
    <t>Plantio de grama esmeralda em placas (jardins e canteiros)</t>
  </si>
  <si>
    <t>Película de controle solar refletiva na cor prata, para aplicação em vidros</t>
  </si>
  <si>
    <t>Exaustor elétrico em plástico, vazão de 150 a 190m³/h</t>
  </si>
  <si>
    <t>Ar condicionado a frio, tipo split parede com capacidade de 12.000 BTU/h</t>
  </si>
  <si>
    <t>Ar condicionado a frio, tipo split parede com capacidade de 24.000 BTU/h</t>
  </si>
  <si>
    <t>Duto flexível aluminizado, seção circular de 10cm (4")</t>
  </si>
  <si>
    <t>Duto flexível aluminizado, seção circular de 15cm (6")</t>
  </si>
  <si>
    <t>Duto flexível aluminizado, seção circular de 20cm (8")</t>
  </si>
  <si>
    <t>Damper corta fogo (DCF) tipo comporta, com elemento fusível e chave fim de curso.</t>
  </si>
  <si>
    <t>Damper de regulagem manual, tamanho: 0,10 m² a 0,14 m²</t>
  </si>
  <si>
    <t>Damper de regulagem manual, tamanho: 0,15 m² a 0,20 m²</t>
  </si>
  <si>
    <t>Damper de regulagem manual, tamanho: 0,21 m² a 0,40 m²</t>
  </si>
  <si>
    <t>Grelha de insuflação de ar em alumínio anodizado, de dupla deflexão, tamanho: acima de 0,10 m² até 0,50 m²</t>
  </si>
  <si>
    <t>Grelha de porta, tamanho: 0,14 m² a 0,30 m²</t>
  </si>
  <si>
    <t>Grelha de retorno/exaustão com registro, tamanho: 0,14 m² a 0,19 m²</t>
  </si>
  <si>
    <t>Grelha de retorno/exaustão com registro, tamanho: 0,20 m² a 0,40 m²</t>
  </si>
  <si>
    <t>Grelha de retorno/exaustão com registro, tamanho: 0,41 m² a 0,65 m²</t>
  </si>
  <si>
    <t>Veneziana com tela e filtro G4</t>
  </si>
  <si>
    <t>Veneziana com tela</t>
  </si>
  <si>
    <t>Caixa ventiladora com ventilador centrífugo, vazão 4.600 m³/h, pressão 30 mmCA - 220 / 380 V / 60HZ</t>
  </si>
  <si>
    <t>Tomada simples de sobrepor universal 2P+T - 10 A - 250 V</t>
  </si>
  <si>
    <t>Acoplador a relé 24 VCC/VAC - 1 contato reversível</t>
  </si>
  <si>
    <t>Relé de corrente ajustável de 0 a 200 A</t>
  </si>
  <si>
    <t>Sensor de temperatura ambiente PT100 - 2 fios</t>
  </si>
  <si>
    <t>Transmissor de pressão diferencial, operação de 0 a 750 Pa</t>
  </si>
  <si>
    <t>Duto em chapa de aço galvanizado</t>
  </si>
  <si>
    <t>Placa para sinalização tátil (início ou final) em braile para corrimão</t>
  </si>
  <si>
    <t>Placa de identificação em alumínio para WC, com desenho universal de acessibilidade</t>
  </si>
  <si>
    <t>Placa de identificação para estacionamento, com desenho universal de acessibilidade, tipo pedestal</t>
  </si>
  <si>
    <t>Sinalização com pictograma para vaga de estacionamento, com faixas demarcatórias</t>
  </si>
  <si>
    <t>Placa de identificação em acrílico com texto em vinil</t>
  </si>
  <si>
    <t>Limpeza final da obra</t>
  </si>
  <si>
    <t>Elevador para passageiros, uso interno com capacidade mínima de 600 kg para duas paradas, portas unilaterais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</si>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</sst>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</numFmts>
  <fonts count="4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匠牥晩視敤††††††††"/>
    </font>
    <font>
      <sz val="8"/>
      <name val="Arial"/>
      <family val="2"/>
    </font>
    <font>
      <sz val="10"/>
      <color rgb="FF000000"/>
      <name val="Times New Roman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center"/>
    </xf>
    <xf numFmtId="164" fontId="8" fillId="0" borderId="0" applyFont="0" applyFill="0" applyBorder="0" applyAlignment="0" applyProtection="0">
      <alignment vertical="center"/>
    </xf>
    <xf numFmtId="0" fontId="7" fillId="0" borderId="0"/>
    <xf numFmtId="44" fontId="7" fillId="0" borderId="0" applyFont="0" applyFill="0" applyBorder="0" applyAlignment="0" applyProtection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5" applyNumberFormat="0" applyFill="0" applyAlignment="0" applyProtection="0"/>
    <xf numFmtId="0" fontId="32" fillId="0" borderId="56" applyNumberFormat="0" applyFill="0" applyAlignment="0" applyProtection="0"/>
    <xf numFmtId="0" fontId="33" fillId="0" borderId="57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58" applyNumberFormat="0" applyAlignment="0" applyProtection="0"/>
    <xf numFmtId="0" fontId="38" fillId="16" borderId="59" applyNumberFormat="0" applyAlignment="0" applyProtection="0"/>
    <xf numFmtId="0" fontId="39" fillId="16" borderId="58" applyNumberFormat="0" applyAlignment="0" applyProtection="0"/>
    <xf numFmtId="0" fontId="40" fillId="0" borderId="60" applyNumberFormat="0" applyFill="0" applyAlignment="0" applyProtection="0"/>
    <xf numFmtId="0" fontId="41" fillId="17" borderId="6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63" applyNumberFormat="0" applyFill="0" applyAlignment="0" applyProtection="0"/>
    <xf numFmtId="0" fontId="4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4" fillId="42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6" fillId="0" borderId="0"/>
    <xf numFmtId="0" fontId="45" fillId="0" borderId="0">
      <alignment vertical="center"/>
    </xf>
    <xf numFmtId="0" fontId="4" fillId="0" borderId="0"/>
    <xf numFmtId="0" fontId="4" fillId="18" borderId="62" applyNumberFormat="0" applyFont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8" borderId="62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8" borderId="6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8" borderId="62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8" fillId="0" borderId="0"/>
    <xf numFmtId="0" fontId="7" fillId="0" borderId="0"/>
  </cellStyleXfs>
  <cellXfs count="329">
    <xf numFmtId="0" fontId="0" fillId="0" borderId="0" xfId="0"/>
    <xf numFmtId="0" fontId="0" fillId="0" borderId="0" xfId="0" applyAlignment="1"/>
    <xf numFmtId="164" fontId="9" fillId="0" borderId="0" xfId="4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ill="1"/>
    <xf numFmtId="2" fontId="8" fillId="0" borderId="0" xfId="2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2" fontId="16" fillId="0" borderId="0" xfId="2" applyNumberFormat="1" applyFont="1" applyAlignment="1">
      <alignment horizontal="center" vertical="center" wrapText="1"/>
    </xf>
    <xf numFmtId="4" fontId="16" fillId="0" borderId="0" xfId="2" applyNumberFormat="1" applyFont="1" applyAlignment="1">
      <alignment horizontal="right" vertical="center" wrapText="1"/>
    </xf>
    <xf numFmtId="2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2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2" fontId="18" fillId="0" borderId="0" xfId="2" applyNumberFormat="1" applyFont="1" applyAlignment="1">
      <alignment horizontal="center" vertical="center" wrapText="1"/>
    </xf>
    <xf numFmtId="4" fontId="18" fillId="0" borderId="0" xfId="2" applyNumberFormat="1" applyFont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2" fontId="18" fillId="0" borderId="3" xfId="2" applyNumberFormat="1" applyFont="1" applyBorder="1" applyAlignment="1">
      <alignment horizontal="center" vertical="center" wrapText="1"/>
    </xf>
    <xf numFmtId="4" fontId="18" fillId="0" borderId="4" xfId="2" applyNumberFormat="1" applyFont="1" applyBorder="1" applyAlignment="1">
      <alignment horizontal="center" vertical="center" wrapText="1"/>
    </xf>
    <xf numFmtId="164" fontId="18" fillId="3" borderId="5" xfId="4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2" fontId="16" fillId="0" borderId="7" xfId="2" applyNumberFormat="1" applyFont="1" applyBorder="1" applyAlignment="1">
      <alignment horizontal="center" vertical="center" wrapText="1"/>
    </xf>
    <xf numFmtId="4" fontId="16" fillId="0" borderId="8" xfId="2" applyNumberFormat="1" applyFont="1" applyBorder="1" applyAlignment="1">
      <alignment horizontal="right" vertical="center" wrapText="1"/>
    </xf>
    <xf numFmtId="164" fontId="19" fillId="0" borderId="5" xfId="4" applyFont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164" fontId="18" fillId="5" borderId="1" xfId="4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 wrapText="1"/>
    </xf>
    <xf numFmtId="10" fontId="18" fillId="6" borderId="10" xfId="3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right" vertical="center" wrapText="1"/>
    </xf>
    <xf numFmtId="10" fontId="18" fillId="0" borderId="10" xfId="3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4" fontId="16" fillId="7" borderId="1" xfId="2" applyNumberFormat="1" applyFont="1" applyFill="1" applyBorder="1" applyAlignment="1">
      <alignment horizontal="right" vertical="center" wrapText="1"/>
    </xf>
    <xf numFmtId="10" fontId="18" fillId="7" borderId="10" xfId="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 applyAlignment="1" applyProtection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10" fontId="21" fillId="0" borderId="10" xfId="3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10" fontId="18" fillId="0" borderId="11" xfId="3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4" fontId="16" fillId="7" borderId="13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Fill="1" applyBorder="1" applyAlignment="1">
      <alignment horizontal="center" vertical="center" wrapText="1"/>
    </xf>
    <xf numFmtId="4" fontId="16" fillId="0" borderId="13" xfId="2" applyNumberFormat="1" applyFont="1" applyBorder="1" applyAlignment="1">
      <alignment horizontal="right" vertical="center" wrapText="1"/>
    </xf>
    <xf numFmtId="0" fontId="18" fillId="4" borderId="6" xfId="0" applyFont="1" applyFill="1" applyBorder="1" applyAlignment="1">
      <alignment horizontal="center" vertical="center" wrapText="1"/>
    </xf>
    <xf numFmtId="164" fontId="18" fillId="5" borderId="14" xfId="4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center" vertical="center" wrapText="1"/>
    </xf>
    <xf numFmtId="4" fontId="16" fillId="4" borderId="14" xfId="0" applyNumberFormat="1" applyFont="1" applyFill="1" applyBorder="1" applyAlignment="1" applyProtection="1">
      <alignment horizontal="center" vertical="center" wrapText="1"/>
    </xf>
    <xf numFmtId="2" fontId="16" fillId="5" borderId="14" xfId="0" applyNumberFormat="1" applyFont="1" applyFill="1" applyBorder="1" applyAlignment="1">
      <alignment horizontal="center" vertical="center" wrapText="1"/>
    </xf>
    <xf numFmtId="4" fontId="13" fillId="5" borderId="14" xfId="0" applyNumberFormat="1" applyFont="1" applyFill="1" applyBorder="1" applyAlignment="1">
      <alignment horizontal="right" vertical="center" wrapText="1"/>
    </xf>
    <xf numFmtId="10" fontId="18" fillId="6" borderId="15" xfId="3" applyNumberFormat="1" applyFont="1" applyFill="1" applyBorder="1" applyAlignment="1">
      <alignment horizontal="center" vertical="center" wrapText="1"/>
    </xf>
    <xf numFmtId="0" fontId="18" fillId="5" borderId="9" xfId="1" applyNumberFormat="1" applyFont="1" applyFill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9" xfId="1" applyNumberFormat="1" applyFont="1" applyFill="1" applyBorder="1" applyAlignment="1">
      <alignment horizontal="center" vertical="center" wrapText="1"/>
    </xf>
    <xf numFmtId="4" fontId="19" fillId="0" borderId="1" xfId="5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2" fontId="16" fillId="0" borderId="1" xfId="2" applyNumberFormat="1" applyFont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right" vertical="center" wrapText="1"/>
    </xf>
    <xf numFmtId="10" fontId="18" fillId="5" borderId="10" xfId="3" applyNumberFormat="1" applyFont="1" applyFill="1" applyBorder="1" applyAlignment="1">
      <alignment horizontal="center" vertical="center" wrapText="1"/>
    </xf>
    <xf numFmtId="0" fontId="18" fillId="7" borderId="9" xfId="1" applyNumberFormat="1" applyFont="1" applyFill="1" applyBorder="1" applyAlignment="1">
      <alignment horizontal="center" vertical="center" wrapText="1"/>
    </xf>
    <xf numFmtId="4" fontId="19" fillId="7" borderId="1" xfId="4" applyNumberFormat="1" applyFont="1" applyFill="1" applyBorder="1" applyAlignment="1">
      <alignment horizontal="center" vertical="center" wrapText="1"/>
    </xf>
    <xf numFmtId="164" fontId="19" fillId="7" borderId="10" xfId="4" applyFont="1" applyFill="1" applyBorder="1" applyAlignment="1">
      <alignment vertical="center" wrapText="1"/>
    </xf>
    <xf numFmtId="164" fontId="18" fillId="6" borderId="21" xfId="4" applyFont="1" applyFill="1" applyBorder="1" applyAlignment="1">
      <alignment horizontal="right" vertical="center" wrapText="1"/>
    </xf>
    <xf numFmtId="10" fontId="18" fillId="6" borderId="21" xfId="3" applyNumberFormat="1" applyFont="1" applyFill="1" applyBorder="1" applyAlignment="1">
      <alignment horizontal="center" vertical="center" wrapText="1"/>
    </xf>
    <xf numFmtId="4" fontId="18" fillId="0" borderId="21" xfId="3" applyNumberFormat="1" applyFont="1" applyBorder="1" applyAlignment="1">
      <alignment horizontal="right" vertical="center" wrapText="1"/>
    </xf>
    <xf numFmtId="10" fontId="18" fillId="0" borderId="21" xfId="3" applyNumberFormat="1" applyFont="1" applyBorder="1" applyAlignment="1">
      <alignment vertical="center" wrapText="1"/>
    </xf>
    <xf numFmtId="164" fontId="18" fillId="0" borderId="39" xfId="4" applyFont="1" applyBorder="1" applyAlignment="1">
      <alignment horizontal="center" vertical="center" wrapText="1"/>
    </xf>
    <xf numFmtId="164" fontId="18" fillId="0" borderId="0" xfId="4" applyFont="1" applyBorder="1" applyAlignment="1">
      <alignment horizontal="center" vertical="center" wrapText="1"/>
    </xf>
    <xf numFmtId="2" fontId="18" fillId="0" borderId="0" xfId="4" applyNumberFormat="1" applyFont="1" applyBorder="1" applyAlignment="1">
      <alignment horizontal="center" vertical="center" wrapText="1"/>
    </xf>
    <xf numFmtId="4" fontId="18" fillId="0" borderId="0" xfId="3" applyNumberFormat="1" applyFont="1" applyBorder="1" applyAlignment="1">
      <alignment horizontal="right" vertical="center" wrapText="1"/>
    </xf>
    <xf numFmtId="10" fontId="18" fillId="0" borderId="40" xfId="3" applyNumberFormat="1" applyFont="1" applyBorder="1" applyAlignment="1">
      <alignment vertical="center" wrapText="1"/>
    </xf>
    <xf numFmtId="164" fontId="18" fillId="3" borderId="21" xfId="4" applyFont="1" applyFill="1" applyBorder="1" applyAlignment="1">
      <alignment horizontal="right" vertical="center" wrapText="1"/>
    </xf>
    <xf numFmtId="164" fontId="18" fillId="3" borderId="21" xfId="4" applyFont="1" applyFill="1" applyBorder="1" applyAlignment="1">
      <alignment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1" xfId="6" applyFont="1" applyFill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top" wrapText="1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7" borderId="13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14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3" fillId="5" borderId="1" xfId="4" applyNumberFormat="1" applyFont="1" applyFill="1" applyBorder="1" applyAlignment="1">
      <alignment horizontal="center" vertical="center" wrapText="1"/>
    </xf>
    <xf numFmtId="0" fontId="24" fillId="0" borderId="1" xfId="4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hidden="1"/>
    </xf>
    <xf numFmtId="165" fontId="12" fillId="0" borderId="0" xfId="0" applyNumberFormat="1" applyFont="1" applyAlignment="1" applyProtection="1">
      <alignment horizontal="center" vertical="center"/>
      <protection hidden="1"/>
    </xf>
    <xf numFmtId="44" fontId="25" fillId="0" borderId="0" xfId="2" applyFont="1" applyAlignment="1" applyProtection="1">
      <alignment horizontal="center" vertical="center"/>
      <protection hidden="1"/>
    </xf>
    <xf numFmtId="0" fontId="12" fillId="0" borderId="0" xfId="0" applyFont="1"/>
    <xf numFmtId="0" fontId="12" fillId="0" borderId="0" xfId="0" applyFont="1" applyProtection="1">
      <protection hidden="1"/>
    </xf>
    <xf numFmtId="0" fontId="12" fillId="0" borderId="0" xfId="0" applyFont="1" applyAlignment="1" applyProtection="1">
      <protection hidden="1"/>
    </xf>
    <xf numFmtId="0" fontId="26" fillId="0" borderId="0" xfId="0" applyFont="1" applyAlignment="1" applyProtection="1">
      <alignment horizontal="center"/>
      <protection hidden="1"/>
    </xf>
    <xf numFmtId="44" fontId="25" fillId="0" borderId="0" xfId="2" applyFont="1" applyAlignment="1" applyProtection="1">
      <alignment horizontal="center"/>
      <protection hidden="1"/>
    </xf>
    <xf numFmtId="0" fontId="16" fillId="0" borderId="0" xfId="0" applyFont="1" applyAlignmen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44" fontId="16" fillId="0" borderId="0" xfId="2" applyFont="1" applyAlignment="1" applyProtection="1">
      <alignment horizontal="center"/>
      <protection hidden="1"/>
    </xf>
    <xf numFmtId="44" fontId="16" fillId="0" borderId="0" xfId="2" applyFont="1" applyAlignment="1" applyProtection="1">
      <alignment horizontal="center" vertical="center"/>
      <protection hidden="1"/>
    </xf>
    <xf numFmtId="44" fontId="18" fillId="0" borderId="0" xfId="2" applyFont="1" applyAlignment="1" applyProtection="1">
      <alignment horizontal="center" vertical="center"/>
      <protection hidden="1"/>
    </xf>
    <xf numFmtId="4" fontId="27" fillId="0" borderId="0" xfId="0" applyNumberFormat="1" applyFont="1" applyFill="1" applyBorder="1" applyAlignment="1" applyProtection="1">
      <alignment horizontal="left" vertical="center"/>
      <protection hidden="1"/>
    </xf>
    <xf numFmtId="49" fontId="27" fillId="0" borderId="0" xfId="0" applyNumberFormat="1" applyFont="1" applyFill="1" applyBorder="1" applyAlignment="1" applyProtection="1">
      <alignment horizontal="center" vertical="center"/>
      <protection hidden="1"/>
    </xf>
    <xf numFmtId="44" fontId="27" fillId="0" borderId="0" xfId="2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Protection="1">
      <protection hidden="1"/>
    </xf>
    <xf numFmtId="0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2" fillId="0" borderId="0" xfId="0" applyFont="1" applyAlignment="1"/>
    <xf numFmtId="0" fontId="13" fillId="0" borderId="0" xfId="0" applyFont="1" applyAlignment="1" applyProtection="1">
      <alignment horizontal="left" vertical="center"/>
      <protection hidden="1"/>
    </xf>
    <xf numFmtId="164" fontId="18" fillId="0" borderId="0" xfId="0" applyNumberFormat="1" applyFont="1" applyAlignment="1" applyProtection="1">
      <alignment vertical="center"/>
      <protection hidden="1"/>
    </xf>
    <xf numFmtId="0" fontId="18" fillId="0" borderId="21" xfId="0" applyFont="1" applyBorder="1" applyAlignment="1" applyProtection="1">
      <alignment horizontal="center"/>
      <protection hidden="1"/>
    </xf>
    <xf numFmtId="44" fontId="18" fillId="0" borderId="4" xfId="2" applyFont="1" applyBorder="1" applyAlignment="1" applyProtection="1">
      <alignment horizont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164" fontId="18" fillId="0" borderId="23" xfId="0" applyNumberFormat="1" applyFont="1" applyBorder="1" applyAlignment="1" applyProtection="1">
      <alignment horizontal="center" vertical="center"/>
      <protection hidden="1"/>
    </xf>
    <xf numFmtId="44" fontId="18" fillId="0" borderId="23" xfId="2" applyFont="1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horizontal="center" vertical="center"/>
      <protection hidden="1"/>
    </xf>
    <xf numFmtId="164" fontId="18" fillId="0" borderId="23" xfId="0" applyNumberFormat="1" applyFont="1" applyBorder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/>
      <protection hidden="1"/>
    </xf>
    <xf numFmtId="44" fontId="18" fillId="9" borderId="22" xfId="2" applyFont="1" applyFill="1" applyBorder="1" applyAlignment="1" applyProtection="1">
      <alignment horizontal="center"/>
      <protection hidden="1"/>
    </xf>
    <xf numFmtId="44" fontId="18" fillId="9" borderId="26" xfId="2" applyFont="1" applyFill="1" applyBorder="1" applyAlignment="1" applyProtection="1">
      <alignment horizontal="center"/>
      <protection hidden="1"/>
    </xf>
    <xf numFmtId="0" fontId="18" fillId="0" borderId="41" xfId="0" applyFont="1" applyBorder="1" applyAlignment="1" applyProtection="1">
      <alignment horizontal="center" vertical="center"/>
      <protection hidden="1"/>
    </xf>
    <xf numFmtId="44" fontId="18" fillId="9" borderId="25" xfId="2" applyFont="1" applyFill="1" applyBorder="1" applyAlignment="1" applyProtection="1">
      <alignment horizontal="center"/>
      <protection hidden="1"/>
    </xf>
    <xf numFmtId="44" fontId="18" fillId="2" borderId="21" xfId="2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wrapText="1"/>
      <protection hidden="1"/>
    </xf>
    <xf numFmtId="44" fontId="25" fillId="0" borderId="0" xfId="2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wrapText="1"/>
      <protection hidden="1"/>
    </xf>
    <xf numFmtId="44" fontId="26" fillId="0" borderId="0" xfId="2" applyFont="1" applyAlignment="1" applyProtection="1">
      <alignment wrapText="1"/>
      <protection hidden="1"/>
    </xf>
    <xf numFmtId="0" fontId="26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44" fontId="16" fillId="0" borderId="0" xfId="2" applyFont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wrapText="1"/>
      <protection hidden="1"/>
    </xf>
    <xf numFmtId="4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0" xfId="0" applyNumberFormat="1" applyFont="1" applyAlignment="1" applyProtection="1">
      <alignment horizontal="center" wrapText="1"/>
      <protection hidden="1"/>
    </xf>
    <xf numFmtId="44" fontId="27" fillId="0" borderId="0" xfId="2" applyFont="1" applyAlignment="1" applyProtection="1">
      <alignment horizontal="left" wrapText="1"/>
      <protection hidden="1"/>
    </xf>
    <xf numFmtId="0" fontId="27" fillId="0" borderId="0" xfId="0" applyFont="1" applyAlignment="1" applyProtection="1">
      <alignment horizontal="left" wrapText="1"/>
      <protection hidden="1"/>
    </xf>
    <xf numFmtId="0" fontId="29" fillId="0" borderId="21" xfId="0" applyFont="1" applyBorder="1" applyAlignment="1" applyProtection="1">
      <alignment horizontal="center" vertical="center" wrapText="1"/>
      <protection hidden="1"/>
    </xf>
    <xf numFmtId="9" fontId="14" fillId="10" borderId="30" xfId="0" applyNumberFormat="1" applyFont="1" applyFill="1" applyBorder="1" applyAlignment="1" applyProtection="1">
      <alignment horizontal="center" wrapText="1"/>
      <protection hidden="1"/>
    </xf>
    <xf numFmtId="9" fontId="14" fillId="0" borderId="30" xfId="0" applyNumberFormat="1" applyFont="1" applyFill="1" applyBorder="1" applyAlignment="1" applyProtection="1">
      <alignment horizontal="center" wrapText="1"/>
      <protection hidden="1"/>
    </xf>
    <xf numFmtId="9" fontId="14" fillId="0" borderId="23" xfId="0" applyNumberFormat="1" applyFont="1" applyBorder="1" applyAlignment="1" applyProtection="1">
      <alignment horizontal="right" wrapText="1"/>
      <protection hidden="1"/>
    </xf>
    <xf numFmtId="164" fontId="14" fillId="0" borderId="9" xfId="0" applyNumberFormat="1" applyFont="1" applyBorder="1" applyAlignment="1" applyProtection="1">
      <alignment horizontal="center" wrapText="1"/>
      <protection hidden="1"/>
    </xf>
    <xf numFmtId="164" fontId="14" fillId="0" borderId="1" xfId="0" applyNumberFormat="1" applyFont="1" applyBorder="1" applyAlignment="1" applyProtection="1">
      <alignment horizontal="center" wrapText="1"/>
      <protection hidden="1"/>
    </xf>
    <xf numFmtId="44" fontId="19" fillId="0" borderId="24" xfId="2" applyFont="1" applyBorder="1" applyAlignment="1" applyProtection="1">
      <alignment horizontal="right" wrapText="1"/>
      <protection hidden="1"/>
    </xf>
    <xf numFmtId="9" fontId="14" fillId="11" borderId="9" xfId="0" applyNumberFormat="1" applyFont="1" applyFill="1" applyBorder="1" applyAlignment="1" applyProtection="1">
      <alignment horizontal="center" wrapText="1"/>
      <protection hidden="1"/>
    </xf>
    <xf numFmtId="9" fontId="14" fillId="11" borderId="1" xfId="0" applyNumberFormat="1" applyFont="1" applyFill="1" applyBorder="1" applyAlignment="1" applyProtection="1">
      <alignment horizontal="center" wrapText="1"/>
      <protection hidden="1"/>
    </xf>
    <xf numFmtId="9" fontId="14" fillId="0" borderId="24" xfId="0" applyNumberFormat="1" applyFont="1" applyBorder="1" applyAlignment="1" applyProtection="1">
      <alignment horizontal="right" wrapText="1"/>
      <protection hidden="1"/>
    </xf>
    <xf numFmtId="9" fontId="14" fillId="10" borderId="9" xfId="0" applyNumberFormat="1" applyFont="1" applyFill="1" applyBorder="1" applyAlignment="1" applyProtection="1">
      <alignment horizontal="center" wrapText="1"/>
      <protection hidden="1"/>
    </xf>
    <xf numFmtId="9" fontId="14" fillId="10" borderId="1" xfId="0" applyNumberFormat="1" applyFont="1" applyFill="1" applyBorder="1" applyAlignment="1" applyProtection="1">
      <alignment horizontal="center" wrapText="1"/>
      <protection hidden="1"/>
    </xf>
    <xf numFmtId="0" fontId="14" fillId="0" borderId="9" xfId="0" applyFont="1" applyBorder="1" applyAlignment="1" applyProtection="1">
      <alignment horizontal="center" wrapText="1"/>
      <protection hidden="1"/>
    </xf>
    <xf numFmtId="0" fontId="14" fillId="0" borderId="1" xfId="0" applyFont="1" applyBorder="1" applyAlignment="1" applyProtection="1">
      <alignment horizontal="center" wrapText="1"/>
      <protection hidden="1"/>
    </xf>
    <xf numFmtId="0" fontId="14" fillId="0" borderId="1" xfId="0" applyFont="1" applyBorder="1"/>
    <xf numFmtId="0" fontId="14" fillId="0" borderId="0" xfId="0" applyFont="1"/>
    <xf numFmtId="9" fontId="14" fillId="7" borderId="1" xfId="0" applyNumberFormat="1" applyFont="1" applyFill="1" applyBorder="1" applyAlignment="1" applyProtection="1">
      <alignment horizontal="center" wrapText="1"/>
      <protection hidden="1"/>
    </xf>
    <xf numFmtId="0" fontId="14" fillId="0" borderId="13" xfId="0" applyFont="1" applyBorder="1" applyAlignment="1" applyProtection="1">
      <alignment horizontal="center" wrapText="1"/>
      <protection hidden="1"/>
    </xf>
    <xf numFmtId="9" fontId="14" fillId="0" borderId="1" xfId="0" applyNumberFormat="1" applyFont="1" applyFill="1" applyBorder="1" applyAlignment="1" applyProtection="1">
      <alignment horizontal="center" wrapText="1"/>
      <protection hidden="1"/>
    </xf>
    <xf numFmtId="164" fontId="14" fillId="0" borderId="1" xfId="0" applyNumberFormat="1" applyFont="1" applyFill="1" applyBorder="1" applyAlignment="1" applyProtection="1">
      <alignment horizontal="center" wrapText="1"/>
      <protection hidden="1"/>
    </xf>
    <xf numFmtId="4" fontId="14" fillId="0" borderId="9" xfId="0" applyNumberFormat="1" applyFont="1" applyBorder="1" applyAlignment="1" applyProtection="1">
      <alignment horizontal="center" wrapText="1"/>
      <protection hidden="1"/>
    </xf>
    <xf numFmtId="4" fontId="14" fillId="0" borderId="1" xfId="0" applyNumberFormat="1" applyFont="1" applyBorder="1" applyAlignment="1" applyProtection="1">
      <alignment horizontal="center" wrapText="1"/>
      <protection hidden="1"/>
    </xf>
    <xf numFmtId="164" fontId="14" fillId="7" borderId="1" xfId="0" applyNumberFormat="1" applyFont="1" applyFill="1" applyBorder="1" applyAlignment="1" applyProtection="1">
      <alignment horizontal="center" wrapText="1"/>
      <protection hidden="1"/>
    </xf>
    <xf numFmtId="44" fontId="19" fillId="0" borderId="25" xfId="2" applyFont="1" applyBorder="1" applyAlignment="1" applyProtection="1">
      <alignment horizontal="right" wrapText="1"/>
      <protection hidden="1"/>
    </xf>
    <xf numFmtId="0" fontId="14" fillId="0" borderId="12" xfId="0" applyFont="1" applyBorder="1" applyAlignment="1" applyProtection="1">
      <alignment horizontal="center" wrapText="1"/>
      <protection hidden="1"/>
    </xf>
    <xf numFmtId="164" fontId="14" fillId="7" borderId="13" xfId="0" applyNumberFormat="1" applyFont="1" applyFill="1" applyBorder="1" applyAlignment="1" applyProtection="1">
      <alignment horizontal="center" wrapText="1"/>
      <protection hidden="1"/>
    </xf>
    <xf numFmtId="0" fontId="14" fillId="0" borderId="13" xfId="0" applyFont="1" applyBorder="1"/>
    <xf numFmtId="164" fontId="14" fillId="0" borderId="13" xfId="0" applyNumberFormat="1" applyFont="1" applyBorder="1" applyAlignment="1" applyProtection="1">
      <alignment horizontal="center" wrapText="1"/>
      <protection hidden="1"/>
    </xf>
    <xf numFmtId="44" fontId="18" fillId="9" borderId="31" xfId="2" applyFont="1" applyFill="1" applyBorder="1" applyAlignment="1" applyProtection="1">
      <alignment wrapText="1"/>
      <protection hidden="1"/>
    </xf>
    <xf numFmtId="164" fontId="14" fillId="9" borderId="27" xfId="0" applyNumberFormat="1" applyFont="1" applyFill="1" applyBorder="1" applyAlignment="1" applyProtection="1">
      <alignment horizontal="center" wrapText="1"/>
      <protection hidden="1"/>
    </xf>
    <xf numFmtId="164" fontId="29" fillId="9" borderId="21" xfId="0" applyNumberFormat="1" applyFont="1" applyFill="1" applyBorder="1" applyAlignment="1" applyProtection="1">
      <alignment horizontal="center" wrapText="1"/>
      <protection hidden="1"/>
    </xf>
    <xf numFmtId="44" fontId="18" fillId="9" borderId="34" xfId="2" applyFont="1" applyFill="1" applyBorder="1" applyAlignment="1" applyProtection="1">
      <alignment wrapText="1"/>
      <protection hidden="1"/>
    </xf>
    <xf numFmtId="164" fontId="16" fillId="9" borderId="28" xfId="0" applyNumberFormat="1" applyFont="1" applyFill="1" applyBorder="1" applyAlignment="1" applyProtection="1">
      <alignment wrapText="1"/>
      <protection hidden="1"/>
    </xf>
    <xf numFmtId="43" fontId="18" fillId="9" borderId="21" xfId="1" applyFont="1" applyFill="1" applyBorder="1" applyAlignment="1" applyProtection="1">
      <alignment wrapText="1"/>
      <protection hidden="1"/>
    </xf>
    <xf numFmtId="0" fontId="14" fillId="0" borderId="14" xfId="0" applyFont="1" applyBorder="1" applyAlignment="1" applyProtection="1">
      <alignment horizontal="center" wrapText="1"/>
      <protection hidden="1"/>
    </xf>
    <xf numFmtId="9" fontId="14" fillId="10" borderId="14" xfId="0" applyNumberFormat="1" applyFont="1" applyFill="1" applyBorder="1" applyAlignment="1" applyProtection="1">
      <alignment horizontal="center" wrapText="1"/>
      <protection hidden="1"/>
    </xf>
    <xf numFmtId="0" fontId="14" fillId="0" borderId="14" xfId="0" applyFont="1" applyBorder="1"/>
    <xf numFmtId="44" fontId="18" fillId="9" borderId="45" xfId="2" applyFont="1" applyFill="1" applyBorder="1" applyAlignment="1" applyProtection="1">
      <alignment wrapText="1"/>
      <protection hidden="1"/>
    </xf>
    <xf numFmtId="164" fontId="16" fillId="9" borderId="35" xfId="0" applyNumberFormat="1" applyFont="1" applyFill="1" applyBorder="1" applyAlignment="1" applyProtection="1">
      <alignment wrapText="1"/>
      <protection hidden="1"/>
    </xf>
    <xf numFmtId="164" fontId="16" fillId="9" borderId="22" xfId="0" applyNumberFormat="1" applyFont="1" applyFill="1" applyBorder="1" applyAlignment="1" applyProtection="1">
      <alignment wrapText="1"/>
      <protection hidden="1"/>
    </xf>
    <xf numFmtId="164" fontId="16" fillId="9" borderId="37" xfId="0" applyNumberFormat="1" applyFont="1" applyFill="1" applyBorder="1" applyAlignment="1" applyProtection="1">
      <alignment wrapText="1"/>
      <protection hidden="1"/>
    </xf>
    <xf numFmtId="44" fontId="18" fillId="9" borderId="29" xfId="2" applyFont="1" applyFill="1" applyBorder="1" applyAlignment="1" applyProtection="1">
      <alignment wrapText="1"/>
      <protection hidden="1"/>
    </xf>
    <xf numFmtId="164" fontId="16" fillId="9" borderId="16" xfId="0" applyNumberFormat="1" applyFont="1" applyFill="1" applyBorder="1" applyAlignment="1" applyProtection="1">
      <alignment wrapText="1"/>
      <protection hidden="1"/>
    </xf>
    <xf numFmtId="0" fontId="13" fillId="0" borderId="0" xfId="0" applyFont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left"/>
      <protection hidden="1"/>
    </xf>
    <xf numFmtId="0" fontId="18" fillId="0" borderId="35" xfId="0" applyFont="1" applyBorder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 wrapText="1"/>
      <protection hidden="1"/>
    </xf>
    <xf numFmtId="44" fontId="18" fillId="0" borderId="37" xfId="2" applyFont="1" applyBorder="1" applyAlignment="1" applyProtection="1">
      <alignment horizontal="center" vertical="center" wrapText="1"/>
      <protection hidden="1"/>
    </xf>
    <xf numFmtId="0" fontId="14" fillId="0" borderId="51" xfId="0" applyFont="1" applyBorder="1" applyAlignment="1" applyProtection="1">
      <alignment horizontal="center" vertical="center" wrapText="1"/>
      <protection hidden="1"/>
    </xf>
    <xf numFmtId="0" fontId="14" fillId="0" borderId="52" xfId="0" applyFont="1" applyBorder="1" applyAlignment="1" applyProtection="1">
      <alignment horizontal="center" vertical="center" wrapText="1"/>
      <protection hidden="1"/>
    </xf>
    <xf numFmtId="0" fontId="14" fillId="0" borderId="46" xfId="0" applyFont="1" applyBorder="1" applyAlignment="1" applyProtection="1">
      <alignment horizontal="center" vertical="center" wrapText="1"/>
      <protection hidden="1"/>
    </xf>
    <xf numFmtId="44" fontId="18" fillId="2" borderId="38" xfId="2" applyFont="1" applyFill="1" applyBorder="1" applyAlignment="1" applyProtection="1">
      <alignment wrapText="1"/>
      <protection hidden="1"/>
    </xf>
    <xf numFmtId="164" fontId="18" fillId="2" borderId="47" xfId="0" applyNumberFormat="1" applyFont="1" applyFill="1" applyBorder="1" applyAlignment="1" applyProtection="1">
      <alignment wrapText="1"/>
      <protection hidden="1"/>
    </xf>
    <xf numFmtId="164" fontId="18" fillId="2" borderId="48" xfId="0" applyNumberFormat="1" applyFont="1" applyFill="1" applyBorder="1" applyAlignment="1" applyProtection="1">
      <alignment wrapText="1"/>
      <protection hidden="1"/>
    </xf>
    <xf numFmtId="164" fontId="18" fillId="2" borderId="41" xfId="0" applyNumberFormat="1" applyFont="1" applyFill="1" applyBorder="1" applyAlignment="1" applyProtection="1">
      <alignment wrapText="1"/>
      <protection hidden="1"/>
    </xf>
    <xf numFmtId="43" fontId="18" fillId="2" borderId="21" xfId="1" applyFont="1" applyFill="1" applyBorder="1" applyAlignment="1" applyProtection="1">
      <alignment wrapText="1"/>
      <protection hidden="1"/>
    </xf>
    <xf numFmtId="44" fontId="18" fillId="2" borderId="29" xfId="2" applyFont="1" applyFill="1" applyBorder="1" applyAlignment="1" applyProtection="1">
      <alignment wrapText="1"/>
      <protection hidden="1"/>
    </xf>
    <xf numFmtId="10" fontId="18" fillId="0" borderId="4" xfId="3" applyNumberFormat="1" applyFont="1" applyFill="1" applyBorder="1" applyAlignment="1">
      <alignment horizontal="center" vertical="center" wrapText="1"/>
    </xf>
    <xf numFmtId="164" fontId="18" fillId="0" borderId="20" xfId="4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164" fontId="18" fillId="0" borderId="20" xfId="4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" fontId="16" fillId="0" borderId="1" xfId="2" applyNumberFormat="1" applyFont="1" applyFill="1" applyBorder="1" applyAlignment="1">
      <alignment horizontal="right" vertical="center" wrapText="1"/>
    </xf>
    <xf numFmtId="9" fontId="14" fillId="0" borderId="27" xfId="0" applyNumberFormat="1" applyFont="1" applyFill="1" applyBorder="1" applyAlignment="1" applyProtection="1">
      <alignment horizontal="center" wrapText="1"/>
      <protection hidden="1"/>
    </xf>
    <xf numFmtId="164" fontId="14" fillId="0" borderId="9" xfId="0" applyNumberFormat="1" applyFont="1" applyFill="1" applyBorder="1" applyAlignment="1" applyProtection="1">
      <alignment horizontal="center" wrapText="1"/>
      <protection hidden="1"/>
    </xf>
    <xf numFmtId="164" fontId="14" fillId="0" borderId="13" xfId="0" applyNumberFormat="1" applyFont="1" applyFill="1" applyBorder="1" applyAlignment="1" applyProtection="1">
      <alignment horizontal="center" wrapText="1"/>
      <protection hidden="1"/>
    </xf>
    <xf numFmtId="9" fontId="14" fillId="0" borderId="14" xfId="0" applyNumberFormat="1" applyFont="1" applyFill="1" applyBorder="1" applyAlignment="1" applyProtection="1">
      <alignment horizontal="center" wrapText="1"/>
      <protection hidden="1"/>
    </xf>
    <xf numFmtId="14" fontId="47" fillId="0" borderId="0" xfId="0" applyNumberFormat="1" applyFont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6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right" vertical="center" wrapText="1"/>
    </xf>
    <xf numFmtId="10" fontId="18" fillId="0" borderId="10" xfId="3" applyNumberFormat="1" applyFont="1" applyFill="1" applyBorder="1" applyAlignment="1">
      <alignment horizontal="center" vertical="center" wrapText="1"/>
    </xf>
    <xf numFmtId="10" fontId="18" fillId="7" borderId="10" xfId="3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5" fillId="0" borderId="1" xfId="6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64" fontId="18" fillId="3" borderId="19" xfId="4" applyFont="1" applyFill="1" applyBorder="1" applyAlignment="1">
      <alignment horizontal="center" vertical="center" wrapText="1"/>
    </xf>
    <xf numFmtId="164" fontId="18" fillId="3" borderId="20" xfId="4" applyFont="1" applyFill="1" applyBorder="1" applyAlignment="1">
      <alignment horizontal="center" vertical="center" wrapText="1"/>
    </xf>
    <xf numFmtId="164" fontId="18" fillId="3" borderId="4" xfId="4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64" fontId="18" fillId="6" borderId="19" xfId="4" applyFont="1" applyFill="1" applyBorder="1" applyAlignment="1">
      <alignment horizontal="center" vertical="center" wrapText="1"/>
    </xf>
    <xf numFmtId="164" fontId="18" fillId="6" borderId="20" xfId="4" applyFont="1" applyFill="1" applyBorder="1" applyAlignment="1">
      <alignment horizontal="center" vertical="center" wrapText="1"/>
    </xf>
    <xf numFmtId="164" fontId="18" fillId="6" borderId="4" xfId="4" applyFont="1" applyFill="1" applyBorder="1" applyAlignment="1">
      <alignment horizontal="center" vertical="center" wrapText="1"/>
    </xf>
    <xf numFmtId="164" fontId="18" fillId="0" borderId="19" xfId="4" applyFont="1" applyBorder="1" applyAlignment="1">
      <alignment horizontal="center" vertical="center" wrapText="1"/>
    </xf>
    <xf numFmtId="164" fontId="18" fillId="0" borderId="20" xfId="4" applyFont="1" applyBorder="1" applyAlignment="1">
      <alignment horizontal="center" vertical="center" wrapText="1"/>
    </xf>
    <xf numFmtId="0" fontId="18" fillId="2" borderId="2" xfId="0" applyFont="1" applyFill="1" applyBorder="1" applyAlignment="1" applyProtection="1">
      <protection hidden="1"/>
    </xf>
    <xf numFmtId="0" fontId="18" fillId="2" borderId="42" xfId="0" applyFont="1" applyFill="1" applyBorder="1" applyAlignment="1" applyProtection="1"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164" fontId="18" fillId="0" borderId="0" xfId="0" applyNumberFormat="1" applyFont="1" applyAlignment="1" applyProtection="1">
      <alignment horizontal="left" vertical="center"/>
      <protection hidden="1"/>
    </xf>
    <xf numFmtId="0" fontId="14" fillId="0" borderId="0" xfId="0" applyNumberFormat="1" applyFont="1" applyFill="1" applyBorder="1" applyAlignment="1" applyProtection="1">
      <alignment horizontal="left"/>
      <protection hidden="1"/>
    </xf>
    <xf numFmtId="0" fontId="18" fillId="9" borderId="27" xfId="0" applyFont="1" applyFill="1" applyBorder="1" applyAlignment="1" applyProtection="1">
      <protection hidden="1"/>
    </xf>
    <xf numFmtId="0" fontId="18" fillId="9" borderId="5" xfId="0" applyFont="1" applyFill="1" applyBorder="1" applyAlignment="1" applyProtection="1">
      <protection hidden="1"/>
    </xf>
    <xf numFmtId="0" fontId="18" fillId="9" borderId="28" xfId="0" applyFont="1" applyFill="1" applyBorder="1" applyAlignment="1" applyProtection="1">
      <protection hidden="1"/>
    </xf>
    <xf numFmtId="0" fontId="18" fillId="9" borderId="29" xfId="0" applyFont="1" applyFill="1" applyBorder="1" applyAlignment="1" applyProtection="1">
      <protection hidden="1"/>
    </xf>
    <xf numFmtId="0" fontId="18" fillId="2" borderId="16" xfId="0" applyFont="1" applyFill="1" applyBorder="1" applyAlignment="1" applyProtection="1">
      <alignment wrapText="1"/>
      <protection hidden="1"/>
    </xf>
    <xf numFmtId="0" fontId="18" fillId="2" borderId="36" xfId="0" applyFont="1" applyFill="1" applyBorder="1" applyAlignment="1" applyProtection="1">
      <alignment wrapText="1"/>
      <protection hidden="1"/>
    </xf>
    <xf numFmtId="0" fontId="18" fillId="9" borderId="16" xfId="0" applyFont="1" applyFill="1" applyBorder="1" applyAlignment="1" applyProtection="1">
      <alignment wrapText="1"/>
      <protection hidden="1"/>
    </xf>
    <xf numFmtId="0" fontId="18" fillId="9" borderId="36" xfId="0" applyFont="1" applyFill="1" applyBorder="1" applyAlignment="1" applyProtection="1">
      <alignment wrapText="1"/>
      <protection hidden="1"/>
    </xf>
    <xf numFmtId="0" fontId="18" fillId="2" borderId="53" xfId="0" applyFont="1" applyFill="1" applyBorder="1" applyAlignment="1" applyProtection="1">
      <alignment wrapText="1"/>
      <protection hidden="1"/>
    </xf>
    <xf numFmtId="0" fontId="18" fillId="2" borderId="54" xfId="0" applyFont="1" applyFill="1" applyBorder="1" applyAlignment="1" applyProtection="1">
      <alignment wrapText="1"/>
      <protection hidden="1"/>
    </xf>
    <xf numFmtId="0" fontId="18" fillId="0" borderId="32" xfId="0" applyFont="1" applyBorder="1" applyAlignment="1" applyProtection="1">
      <alignment horizontal="center" vertical="center" wrapText="1"/>
      <protection hidden="1"/>
    </xf>
    <xf numFmtId="0" fontId="14" fillId="0" borderId="33" xfId="0" applyFont="1" applyBorder="1" applyAlignment="1" applyProtection="1">
      <alignment horizontal="center" vertical="center" wrapText="1"/>
      <protection hidden="1"/>
    </xf>
    <xf numFmtId="164" fontId="18" fillId="0" borderId="25" xfId="0" applyNumberFormat="1" applyFont="1" applyBorder="1" applyAlignment="1" applyProtection="1">
      <alignment horizontal="center" vertical="center" wrapText="1"/>
      <protection hidden="1"/>
    </xf>
    <xf numFmtId="0" fontId="14" fillId="0" borderId="23" xfId="0" applyFont="1" applyBorder="1" applyAlignment="1" applyProtection="1">
      <alignment horizontal="center" vertical="center" wrapText="1"/>
      <protection hidden="1"/>
    </xf>
    <xf numFmtId="0" fontId="18" fillId="9" borderId="35" xfId="0" applyFont="1" applyFill="1" applyBorder="1" applyAlignment="1" applyProtection="1">
      <alignment wrapText="1"/>
      <protection hidden="1"/>
    </xf>
    <xf numFmtId="0" fontId="18" fillId="9" borderId="44" xfId="0" applyFont="1" applyFill="1" applyBorder="1" applyAlignment="1" applyProtection="1">
      <alignment wrapText="1"/>
      <protection hidden="1"/>
    </xf>
    <xf numFmtId="0" fontId="18" fillId="0" borderId="39" xfId="0" applyFont="1" applyBorder="1" applyAlignment="1" applyProtection="1">
      <alignment horizontal="center" vertical="center" wrapText="1"/>
      <protection hidden="1"/>
    </xf>
    <xf numFmtId="0" fontId="14" fillId="0" borderId="39" xfId="0" applyFont="1" applyBorder="1" applyAlignment="1" applyProtection="1">
      <alignment horizontal="center" vertical="center" wrapText="1"/>
      <protection hidden="1"/>
    </xf>
    <xf numFmtId="0" fontId="14" fillId="0" borderId="43" xfId="0" applyFont="1" applyBorder="1" applyAlignment="1" applyProtection="1">
      <alignment horizontal="center" vertical="center" wrapText="1"/>
      <protection hidden="1"/>
    </xf>
    <xf numFmtId="44" fontId="18" fillId="0" borderId="49" xfId="2" applyFont="1" applyBorder="1" applyAlignment="1" applyProtection="1">
      <alignment vertical="center" wrapText="1"/>
      <protection hidden="1"/>
    </xf>
    <xf numFmtId="44" fontId="18" fillId="0" borderId="0" xfId="2" applyFont="1" applyBorder="1" applyAlignment="1" applyProtection="1">
      <alignment vertical="center" wrapText="1"/>
      <protection hidden="1"/>
    </xf>
    <xf numFmtId="44" fontId="18" fillId="0" borderId="50" xfId="2" applyFont="1" applyBorder="1" applyAlignment="1" applyProtection="1">
      <alignment vertical="center" wrapText="1"/>
      <protection hidden="1"/>
    </xf>
  </cellXfs>
  <cellStyles count="131">
    <cellStyle name="20% - Ênfase1" xfId="28" builtinId="30" customBuiltin="1"/>
    <cellStyle name="20% - Ênfase1 2" xfId="62"/>
    <cellStyle name="20% - Ênfase1 2 2" xfId="101"/>
    <cellStyle name="20% - Ênfase1 3" xfId="82"/>
    <cellStyle name="20% - Ênfase2" xfId="32" builtinId="34" customBuiltin="1"/>
    <cellStyle name="20% - Ênfase2 2" xfId="63"/>
    <cellStyle name="20% - Ênfase2 2 2" xfId="102"/>
    <cellStyle name="20% - Ênfase2 3" xfId="84"/>
    <cellStyle name="20% - Ênfase3" xfId="36" builtinId="38" customBuiltin="1"/>
    <cellStyle name="20% - Ênfase3 2" xfId="64"/>
    <cellStyle name="20% - Ênfase3 2 2" xfId="103"/>
    <cellStyle name="20% - Ênfase3 3" xfId="86"/>
    <cellStyle name="20% - Ênfase4" xfId="40" builtinId="42" customBuiltin="1"/>
    <cellStyle name="20% - Ênfase4 2" xfId="65"/>
    <cellStyle name="20% - Ênfase4 2 2" xfId="104"/>
    <cellStyle name="20% - Ênfase4 3" xfId="88"/>
    <cellStyle name="20% - Ênfase5" xfId="44" builtinId="46" customBuiltin="1"/>
    <cellStyle name="20% - Ênfase5 2" xfId="66"/>
    <cellStyle name="20% - Ênfase5 2 2" xfId="105"/>
    <cellStyle name="20% - Ênfase5 3" xfId="90"/>
    <cellStyle name="20% - Ênfase6" xfId="48" builtinId="50" customBuiltin="1"/>
    <cellStyle name="20% - Ênfase6 2" xfId="67"/>
    <cellStyle name="20% - Ênfase6 2 2" xfId="106"/>
    <cellStyle name="20% - Ênfase6 3" xfId="92"/>
    <cellStyle name="40% - Ênfase1" xfId="29" builtinId="31" customBuiltin="1"/>
    <cellStyle name="40% - Ênfase1 2" xfId="68"/>
    <cellStyle name="40% - Ênfase1 2 2" xfId="107"/>
    <cellStyle name="40% - Ênfase1 3" xfId="83"/>
    <cellStyle name="40% - Ênfase2" xfId="33" builtinId="35" customBuiltin="1"/>
    <cellStyle name="40% - Ênfase2 2" xfId="69"/>
    <cellStyle name="40% - Ênfase2 2 2" xfId="108"/>
    <cellStyle name="40% - Ênfase2 3" xfId="85"/>
    <cellStyle name="40% - Ênfase3" xfId="37" builtinId="39" customBuiltin="1"/>
    <cellStyle name="40% - Ênfase3 2" xfId="70"/>
    <cellStyle name="40% - Ênfase3 2 2" xfId="109"/>
    <cellStyle name="40% - Ênfase3 3" xfId="87"/>
    <cellStyle name="40% - Ênfase4" xfId="41" builtinId="43" customBuiltin="1"/>
    <cellStyle name="40% - Ênfase4 2" xfId="71"/>
    <cellStyle name="40% - Ênfase4 2 2" xfId="110"/>
    <cellStyle name="40% - Ênfase4 3" xfId="89"/>
    <cellStyle name="40% - Ênfase5" xfId="45" builtinId="47" customBuiltin="1"/>
    <cellStyle name="40% - Ênfase5 2" xfId="72"/>
    <cellStyle name="40% - Ênfase5 2 2" xfId="111"/>
    <cellStyle name="40% - Ênfase5 3" xfId="91"/>
    <cellStyle name="40% - Ênfase6" xfId="49" builtinId="51" customBuiltin="1"/>
    <cellStyle name="40% - Ênfase6 2" xfId="73"/>
    <cellStyle name="40% - Ênfase6 2 2" xfId="112"/>
    <cellStyle name="40% - Ênfase6 3" xfId="93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6" builtinId="26" customBuiltin="1"/>
    <cellStyle name="Cálculo" xfId="21" builtinId="22" customBuiltin="1"/>
    <cellStyle name="Célula de Verificação" xfId="23" builtinId="23" customBuiltin="1"/>
    <cellStyle name="Célula Vinculada" xfId="22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9" builtinId="20" customBuiltin="1"/>
    <cellStyle name="Estilo 1" xfId="128"/>
    <cellStyle name="Incorreto" xfId="17" builtinId="27" customBuiltin="1"/>
    <cellStyle name="Moeda" xfId="2" builtinId="4"/>
    <cellStyle name="Moeda 2" xfId="7"/>
    <cellStyle name="Moeda 3" xfId="52"/>
    <cellStyle name="Moeda 3 2" xfId="95"/>
    <cellStyle name="Moeda 4" xfId="74"/>
    <cellStyle name="Moeda 4 2" xfId="113"/>
    <cellStyle name="Neutra" xfId="18" builtinId="28" customBuiltin="1"/>
    <cellStyle name="Normal" xfId="0" builtinId="0"/>
    <cellStyle name="Normal 2" xfId="6"/>
    <cellStyle name="Normal 2 2" xfId="53"/>
    <cellStyle name="Normal 2 3" xfId="119"/>
    <cellStyle name="Normal 3" xfId="8"/>
    <cellStyle name="Normal 3 2" xfId="130"/>
    <cellStyle name="Normal 4" xfId="9"/>
    <cellStyle name="Normal 4 2" xfId="54"/>
    <cellStyle name="Normal 4 3" xfId="80"/>
    <cellStyle name="Normal 4 4" xfId="120"/>
    <cellStyle name="Normal 5" xfId="55"/>
    <cellStyle name="Normal 5 2" xfId="75"/>
    <cellStyle name="Normal 5 2 2" xfId="114"/>
    <cellStyle name="Normal 5 3" xfId="96"/>
    <cellStyle name="Normal 6" xfId="51"/>
    <cellStyle name="Normal 6 2" xfId="94"/>
    <cellStyle name="Normal 6 3" xfId="121"/>
    <cellStyle name="Normal 7" xfId="61"/>
    <cellStyle name="Normal 7 2" xfId="100"/>
    <cellStyle name="Normal 8" xfId="118"/>
    <cellStyle name="Normal 9" xfId="129"/>
    <cellStyle name="Nota 2" xfId="56"/>
    <cellStyle name="Nota 2 2" xfId="97"/>
    <cellStyle name="Nota 3" xfId="76"/>
    <cellStyle name="Nota 3 2" xfId="115"/>
    <cellStyle name="Porcentagem" xfId="3" builtinId="5"/>
    <cellStyle name="Porcentagem 2" xfId="10"/>
    <cellStyle name="Porcentagem 2 2" xfId="58"/>
    <cellStyle name="Porcentagem 2 3" xfId="81"/>
    <cellStyle name="Porcentagem 2 4" xfId="122"/>
    <cellStyle name="Porcentagem 3" xfId="57"/>
    <cellStyle name="Porcentagem 3 2" xfId="98"/>
    <cellStyle name="Porcentagem 4" xfId="77"/>
    <cellStyle name="Porcentagem 4 2" xfId="116"/>
    <cellStyle name="Saída" xfId="20" builtinId="21" customBuiltin="1"/>
    <cellStyle name="Separador de milhares 2" xfId="123"/>
    <cellStyle name="Separador de milhares 3" xfId="124"/>
    <cellStyle name="Separador de milhares 4" xfId="125"/>
    <cellStyle name="Texto de Aviso" xfId="24" builtinId="11" customBuiltin="1"/>
    <cellStyle name="Texto Explicativo" xfId="25" builtinId="53" customBuiltin="1"/>
    <cellStyle name="Título" xfId="11" builtinId="15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otal" xfId="26" builtinId="25" customBuiltin="1"/>
    <cellStyle name="Vírgula" xfId="1" builtinId="3"/>
    <cellStyle name="Vírgula 2" xfId="4"/>
    <cellStyle name="Vírgula 2 2" xfId="79"/>
    <cellStyle name="Vírgula 2 3" xfId="126"/>
    <cellStyle name="Vírgula 3" xfId="5"/>
    <cellStyle name="Vírgula 4" xfId="60"/>
    <cellStyle name="Vírgula 5" xfId="59"/>
    <cellStyle name="Vírgula 5 2" xfId="99"/>
    <cellStyle name="Vírgula 6" xfId="78"/>
    <cellStyle name="Vírgula 6 2" xfId="117"/>
    <cellStyle name="Vírgula 7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9"/>
  <sheetViews>
    <sheetView tabSelected="1" view="pageBreakPreview" topLeftCell="A27" zoomScaleNormal="100" zoomScaleSheetLayoutView="100" zoomScalePageLayoutView="70" workbookViewId="0">
      <selection activeCell="M37" sqref="M37"/>
    </sheetView>
  </sheetViews>
  <sheetFormatPr defaultRowHeight="15"/>
  <cols>
    <col min="1" max="1" width="11.85546875" style="5" customWidth="1"/>
    <col min="2" max="2" width="9.85546875" style="5" hidden="1" customWidth="1"/>
    <col min="3" max="3" width="66.5703125" style="12" customWidth="1"/>
    <col min="4" max="4" width="7.7109375" style="5" bestFit="1" customWidth="1"/>
    <col min="5" max="5" width="12.28515625" style="5" bestFit="1" customWidth="1"/>
    <col min="6" max="6" width="12" style="10" bestFit="1" customWidth="1"/>
    <col min="7" max="7" width="17.85546875" style="7" bestFit="1" customWidth="1"/>
    <col min="8" max="8" width="11.140625" style="11" customWidth="1"/>
    <col min="9" max="16384" width="9.140625" style="11"/>
  </cols>
  <sheetData>
    <row r="1" spans="1:8">
      <c r="A1" s="16"/>
      <c r="B1" s="17"/>
      <c r="C1" s="14" t="s">
        <v>457</v>
      </c>
      <c r="D1" s="18"/>
      <c r="E1" s="19"/>
      <c r="F1" s="20"/>
      <c r="G1" s="21"/>
      <c r="H1" s="13"/>
    </row>
    <row r="2" spans="1:8" hidden="1">
      <c r="A2" s="16"/>
      <c r="B2" s="17"/>
      <c r="C2" s="14"/>
      <c r="D2" s="16"/>
      <c r="E2" s="16"/>
      <c r="F2" s="22"/>
      <c r="G2" s="23"/>
      <c r="H2" s="13"/>
    </row>
    <row r="3" spans="1:8" hidden="1">
      <c r="A3" s="16"/>
      <c r="B3" s="18"/>
      <c r="C3" s="13" t="s">
        <v>325</v>
      </c>
      <c r="D3" s="18"/>
      <c r="E3" s="18"/>
      <c r="F3" s="24"/>
      <c r="G3" s="25"/>
      <c r="H3" s="13"/>
    </row>
    <row r="4" spans="1:8" hidden="1">
      <c r="A4" s="16"/>
      <c r="B4" s="18"/>
      <c r="C4" s="13" t="s">
        <v>326</v>
      </c>
      <c r="D4" s="18"/>
      <c r="E4" s="18"/>
      <c r="F4" s="24"/>
      <c r="G4" s="25"/>
      <c r="H4" s="13"/>
    </row>
    <row r="5" spans="1:8" ht="9" customHeight="1">
      <c r="A5" s="16"/>
      <c r="B5" s="17"/>
      <c r="C5" s="13"/>
      <c r="D5" s="18"/>
      <c r="E5" s="19"/>
      <c r="F5" s="20"/>
      <c r="G5" s="21"/>
      <c r="H5" s="13"/>
    </row>
    <row r="6" spans="1:8">
      <c r="A6" s="291" t="s">
        <v>442</v>
      </c>
      <c r="B6" s="291"/>
      <c r="C6" s="292" t="s">
        <v>483</v>
      </c>
      <c r="D6" s="292"/>
      <c r="E6" s="292"/>
      <c r="F6" s="292"/>
      <c r="G6" s="292"/>
      <c r="H6" s="13"/>
    </row>
    <row r="7" spans="1:8">
      <c r="A7" s="291" t="s">
        <v>443</v>
      </c>
      <c r="B7" s="291"/>
      <c r="C7" s="292" t="s">
        <v>674</v>
      </c>
      <c r="D7" s="292"/>
      <c r="E7" s="292"/>
      <c r="F7" s="292"/>
      <c r="G7" s="292"/>
      <c r="H7" s="13"/>
    </row>
    <row r="8" spans="1:8" hidden="1">
      <c r="A8" s="16"/>
      <c r="B8" s="26"/>
      <c r="C8" s="14"/>
      <c r="D8" s="16"/>
      <c r="E8" s="27"/>
      <c r="F8" s="28"/>
      <c r="G8" s="29"/>
      <c r="H8" s="13"/>
    </row>
    <row r="9" spans="1:8">
      <c r="A9" s="293"/>
      <c r="B9" s="293"/>
      <c r="C9" s="293"/>
      <c r="D9" s="293"/>
      <c r="E9" s="293"/>
      <c r="F9" s="293"/>
      <c r="G9" s="293"/>
      <c r="H9" s="13"/>
    </row>
    <row r="10" spans="1:8" ht="9.75" customHeight="1" thickBot="1">
      <c r="A10" s="16"/>
      <c r="B10" s="17"/>
      <c r="C10" s="13"/>
      <c r="D10" s="18"/>
      <c r="E10" s="19"/>
      <c r="F10" s="20"/>
      <c r="G10" s="21"/>
      <c r="H10" s="13"/>
    </row>
    <row r="11" spans="1:8" ht="26.25" thickBot="1">
      <c r="A11" s="30" t="s">
        <v>327</v>
      </c>
      <c r="B11" s="31" t="s">
        <v>420</v>
      </c>
      <c r="C11" s="32" t="s">
        <v>328</v>
      </c>
      <c r="D11" s="32" t="s">
        <v>329</v>
      </c>
      <c r="E11" s="33" t="s">
        <v>330</v>
      </c>
      <c r="F11" s="34" t="s">
        <v>331</v>
      </c>
      <c r="G11" s="35" t="s">
        <v>332</v>
      </c>
      <c r="H11" s="36" t="s">
        <v>333</v>
      </c>
    </row>
    <row r="12" spans="1:8">
      <c r="A12" s="37"/>
      <c r="B12" s="38"/>
      <c r="C12" s="39"/>
      <c r="D12" s="40"/>
      <c r="E12" s="41"/>
      <c r="F12" s="42"/>
      <c r="G12" s="43"/>
      <c r="H12" s="44"/>
    </row>
    <row r="13" spans="1:8">
      <c r="A13" s="45" t="s">
        <v>334</v>
      </c>
      <c r="B13" s="46"/>
      <c r="C13" s="47" t="s">
        <v>335</v>
      </c>
      <c r="D13" s="48"/>
      <c r="E13" s="49"/>
      <c r="F13" s="50"/>
      <c r="G13" s="51">
        <f>SUM(G14:G26)</f>
        <v>0</v>
      </c>
      <c r="H13" s="52" t="e">
        <f>G13/$G$398</f>
        <v>#DIV/0!</v>
      </c>
    </row>
    <row r="14" spans="1:8" ht="25.5">
      <c r="A14" s="53" t="s">
        <v>336</v>
      </c>
      <c r="B14" s="267" t="s">
        <v>444</v>
      </c>
      <c r="C14" s="54" t="s">
        <v>822</v>
      </c>
      <c r="D14" s="55" t="s">
        <v>0</v>
      </c>
      <c r="E14" s="67">
        <v>1</v>
      </c>
      <c r="F14" s="57"/>
      <c r="G14" s="261">
        <f t="shared" ref="G14" si="0">ROUND($E14*F14,2)</f>
        <v>0</v>
      </c>
      <c r="H14" s="59"/>
    </row>
    <row r="15" spans="1:8" ht="38.25">
      <c r="A15" s="272" t="s">
        <v>337</v>
      </c>
      <c r="B15" s="267" t="s">
        <v>447</v>
      </c>
      <c r="C15" s="54" t="s">
        <v>823</v>
      </c>
      <c r="D15" s="55" t="s">
        <v>0</v>
      </c>
      <c r="E15" s="67">
        <v>1</v>
      </c>
      <c r="F15" s="57"/>
      <c r="G15" s="261">
        <f t="shared" ref="G15" si="1">ROUND($E15*F15,2)</f>
        <v>0</v>
      </c>
      <c r="H15" s="59"/>
    </row>
    <row r="16" spans="1:8">
      <c r="A16" s="272" t="s">
        <v>338</v>
      </c>
      <c r="B16" s="122" t="s">
        <v>397</v>
      </c>
      <c r="C16" s="54" t="s">
        <v>824</v>
      </c>
      <c r="D16" s="55" t="s">
        <v>0</v>
      </c>
      <c r="E16" s="67">
        <v>10</v>
      </c>
      <c r="F16" s="57"/>
      <c r="G16" s="58">
        <f t="shared" ref="G16:G19" si="2">ROUND($E16*F16,2)</f>
        <v>0</v>
      </c>
      <c r="H16" s="59"/>
    </row>
    <row r="17" spans="1:8">
      <c r="A17" s="272" t="s">
        <v>339</v>
      </c>
      <c r="B17" s="122" t="s">
        <v>398</v>
      </c>
      <c r="C17" s="54" t="s">
        <v>825</v>
      </c>
      <c r="D17" s="55" t="s">
        <v>0</v>
      </c>
      <c r="E17" s="67">
        <v>2</v>
      </c>
      <c r="F17" s="57"/>
      <c r="G17" s="58">
        <f t="shared" si="2"/>
        <v>0</v>
      </c>
      <c r="H17" s="59"/>
    </row>
    <row r="18" spans="1:8">
      <c r="A18" s="272" t="s">
        <v>340</v>
      </c>
      <c r="B18" s="122" t="s">
        <v>399</v>
      </c>
      <c r="C18" s="54" t="s">
        <v>826</v>
      </c>
      <c r="D18" s="55" t="s">
        <v>0</v>
      </c>
      <c r="E18" s="67">
        <v>3</v>
      </c>
      <c r="F18" s="57"/>
      <c r="G18" s="58">
        <f t="shared" si="2"/>
        <v>0</v>
      </c>
      <c r="H18" s="59"/>
    </row>
    <row r="19" spans="1:8">
      <c r="A19" s="272" t="s">
        <v>464</v>
      </c>
      <c r="B19" s="122" t="s">
        <v>400</v>
      </c>
      <c r="C19" s="54" t="s">
        <v>827</v>
      </c>
      <c r="D19" s="55" t="s">
        <v>0</v>
      </c>
      <c r="E19" s="67">
        <v>6</v>
      </c>
      <c r="F19" s="57"/>
      <c r="G19" s="58">
        <f t="shared" si="2"/>
        <v>0</v>
      </c>
      <c r="H19" s="59"/>
    </row>
    <row r="20" spans="1:8">
      <c r="A20" s="272" t="s">
        <v>495</v>
      </c>
      <c r="B20" s="283" t="s">
        <v>401</v>
      </c>
      <c r="C20" s="273" t="s">
        <v>828</v>
      </c>
      <c r="D20" s="274" t="s">
        <v>0</v>
      </c>
      <c r="E20" s="67">
        <v>3</v>
      </c>
      <c r="F20" s="275"/>
      <c r="G20" s="276">
        <f t="shared" ref="G20" si="3">ROUND($E20*F20,2)</f>
        <v>0</v>
      </c>
      <c r="H20" s="277"/>
    </row>
    <row r="21" spans="1:8" ht="25.5">
      <c r="A21" s="272" t="s">
        <v>496</v>
      </c>
      <c r="B21" s="123" t="s">
        <v>3</v>
      </c>
      <c r="C21" s="54" t="s">
        <v>829</v>
      </c>
      <c r="D21" s="55" t="s">
        <v>1</v>
      </c>
      <c r="E21" s="67">
        <v>1</v>
      </c>
      <c r="F21" s="57"/>
      <c r="G21" s="58">
        <f t="shared" ref="G21" si="4">ROUND($E21*F21,2)</f>
        <v>0</v>
      </c>
      <c r="H21" s="59"/>
    </row>
    <row r="22" spans="1:8">
      <c r="A22" s="272" t="s">
        <v>678</v>
      </c>
      <c r="B22" s="123" t="s">
        <v>4</v>
      </c>
      <c r="C22" s="54" t="s">
        <v>830</v>
      </c>
      <c r="D22" s="55" t="s">
        <v>5</v>
      </c>
      <c r="E22" s="67">
        <v>9</v>
      </c>
      <c r="F22" s="57"/>
      <c r="G22" s="58">
        <f t="shared" ref="G22" si="5">ROUND($E22*F22,2)</f>
        <v>0</v>
      </c>
      <c r="H22" s="59"/>
    </row>
    <row r="23" spans="1:8" ht="38.25">
      <c r="A23" s="272" t="s">
        <v>680</v>
      </c>
      <c r="B23" s="124" t="s">
        <v>421</v>
      </c>
      <c r="C23" s="54" t="s">
        <v>807</v>
      </c>
      <c r="D23" s="55" t="s">
        <v>7</v>
      </c>
      <c r="E23" s="67">
        <v>1</v>
      </c>
      <c r="F23" s="57"/>
      <c r="G23" s="58">
        <f t="shared" ref="G23:G24" si="6">ROUND($E23*F23,2)</f>
        <v>0</v>
      </c>
      <c r="H23" s="59"/>
    </row>
    <row r="24" spans="1:8">
      <c r="A24" s="272" t="s">
        <v>681</v>
      </c>
      <c r="B24" s="124" t="s">
        <v>427</v>
      </c>
      <c r="C24" s="54" t="s">
        <v>463</v>
      </c>
      <c r="D24" s="55" t="s">
        <v>430</v>
      </c>
      <c r="E24" s="56">
        <v>1</v>
      </c>
      <c r="F24" s="57"/>
      <c r="G24" s="58">
        <f t="shared" si="6"/>
        <v>0</v>
      </c>
      <c r="H24" s="59"/>
    </row>
    <row r="25" spans="1:8">
      <c r="A25" s="272" t="s">
        <v>739</v>
      </c>
      <c r="B25" s="124" t="s">
        <v>465</v>
      </c>
      <c r="C25" s="54" t="s">
        <v>497</v>
      </c>
      <c r="D25" s="55" t="s">
        <v>430</v>
      </c>
      <c r="E25" s="56">
        <v>2</v>
      </c>
      <c r="F25" s="57"/>
      <c r="G25" s="58">
        <f t="shared" ref="G25" si="7">ROUND($E25*F25,2)</f>
        <v>0</v>
      </c>
      <c r="H25" s="59"/>
    </row>
    <row r="26" spans="1:8">
      <c r="A26" s="53"/>
      <c r="B26" s="267"/>
      <c r="C26" s="54"/>
      <c r="D26" s="55"/>
      <c r="E26" s="67"/>
      <c r="F26" s="57"/>
      <c r="G26" s="261"/>
      <c r="H26" s="59"/>
    </row>
    <row r="27" spans="1:8">
      <c r="A27" s="45" t="s">
        <v>341</v>
      </c>
      <c r="B27" s="125"/>
      <c r="C27" s="47" t="s">
        <v>342</v>
      </c>
      <c r="D27" s="65"/>
      <c r="E27" s="49"/>
      <c r="F27" s="66"/>
      <c r="G27" s="51">
        <f>SUM(G28:G38)</f>
        <v>0</v>
      </c>
      <c r="H27" s="52" t="e">
        <f>G27/$G$398</f>
        <v>#DIV/0!</v>
      </c>
    </row>
    <row r="28" spans="1:8">
      <c r="A28" s="53" t="s">
        <v>343</v>
      </c>
      <c r="B28" s="131" t="s">
        <v>448</v>
      </c>
      <c r="C28" s="54" t="s">
        <v>831</v>
      </c>
      <c r="D28" s="55" t="s">
        <v>2</v>
      </c>
      <c r="E28" s="68">
        <v>25</v>
      </c>
      <c r="F28" s="57"/>
      <c r="G28" s="261">
        <f>ROUND($E28*F28,2)</f>
        <v>0</v>
      </c>
      <c r="H28" s="59"/>
    </row>
    <row r="29" spans="1:8">
      <c r="A29" s="272" t="s">
        <v>500</v>
      </c>
      <c r="B29" s="131" t="s">
        <v>449</v>
      </c>
      <c r="C29" s="54" t="s">
        <v>832</v>
      </c>
      <c r="D29" s="55" t="s">
        <v>2</v>
      </c>
      <c r="E29" s="68">
        <v>12</v>
      </c>
      <c r="F29" s="57"/>
      <c r="G29" s="261">
        <f>ROUND($E29*F29,2)</f>
        <v>0</v>
      </c>
      <c r="H29" s="59"/>
    </row>
    <row r="30" spans="1:8">
      <c r="A30" s="272" t="s">
        <v>501</v>
      </c>
      <c r="B30" s="126" t="s">
        <v>9</v>
      </c>
      <c r="C30" s="54" t="s">
        <v>833</v>
      </c>
      <c r="D30" s="55" t="s">
        <v>2</v>
      </c>
      <c r="E30" s="56">
        <v>17.5</v>
      </c>
      <c r="F30" s="57"/>
      <c r="G30" s="58">
        <f t="shared" ref="G30:G32" si="8">ROUND($E30*F30,2)</f>
        <v>0</v>
      </c>
      <c r="H30" s="59"/>
    </row>
    <row r="31" spans="1:8">
      <c r="A31" s="272" t="s">
        <v>734</v>
      </c>
      <c r="B31" s="126" t="s">
        <v>8</v>
      </c>
      <c r="C31" s="54" t="s">
        <v>834</v>
      </c>
      <c r="D31" s="55" t="s">
        <v>2</v>
      </c>
      <c r="E31" s="56">
        <v>75</v>
      </c>
      <c r="F31" s="57"/>
      <c r="G31" s="58">
        <f t="shared" si="8"/>
        <v>0</v>
      </c>
      <c r="H31" s="59"/>
    </row>
    <row r="32" spans="1:8">
      <c r="A32" s="272" t="s">
        <v>735</v>
      </c>
      <c r="B32" s="126" t="s">
        <v>14</v>
      </c>
      <c r="C32" s="54" t="s">
        <v>835</v>
      </c>
      <c r="D32" s="55" t="s">
        <v>2</v>
      </c>
      <c r="E32" s="67">
        <v>6</v>
      </c>
      <c r="F32" s="57"/>
      <c r="G32" s="58">
        <f t="shared" si="8"/>
        <v>0</v>
      </c>
      <c r="H32" s="59"/>
    </row>
    <row r="33" spans="1:8" ht="25.5">
      <c r="A33" s="272" t="s">
        <v>736</v>
      </c>
      <c r="B33" s="127" t="s">
        <v>11</v>
      </c>
      <c r="C33" s="54" t="s">
        <v>836</v>
      </c>
      <c r="D33" s="55" t="s">
        <v>5</v>
      </c>
      <c r="E33" s="67">
        <v>60</v>
      </c>
      <c r="F33" s="57"/>
      <c r="G33" s="58">
        <f t="shared" ref="G33:G37" si="9">ROUND($E33*F33,2)</f>
        <v>0</v>
      </c>
      <c r="H33" s="59"/>
    </row>
    <row r="34" spans="1:8" ht="25.5">
      <c r="A34" s="272" t="s">
        <v>502</v>
      </c>
      <c r="B34" s="126" t="s">
        <v>12</v>
      </c>
      <c r="C34" s="54" t="s">
        <v>837</v>
      </c>
      <c r="D34" s="55" t="s">
        <v>2</v>
      </c>
      <c r="E34" s="67">
        <v>190</v>
      </c>
      <c r="F34" s="57"/>
      <c r="G34" s="58">
        <f t="shared" si="9"/>
        <v>0</v>
      </c>
      <c r="H34" s="59"/>
    </row>
    <row r="35" spans="1:8">
      <c r="A35" s="272" t="s">
        <v>503</v>
      </c>
      <c r="B35" s="126" t="s">
        <v>450</v>
      </c>
      <c r="C35" s="54" t="s">
        <v>838</v>
      </c>
      <c r="D35" s="55" t="s">
        <v>13</v>
      </c>
      <c r="E35" s="67">
        <v>100</v>
      </c>
      <c r="F35" s="57"/>
      <c r="G35" s="261">
        <f t="shared" si="9"/>
        <v>0</v>
      </c>
      <c r="H35" s="59"/>
    </row>
    <row r="36" spans="1:8">
      <c r="A36" s="272" t="s">
        <v>504</v>
      </c>
      <c r="B36" s="126" t="s">
        <v>451</v>
      </c>
      <c r="C36" s="54" t="s">
        <v>839</v>
      </c>
      <c r="D36" s="55" t="s">
        <v>10</v>
      </c>
      <c r="E36" s="67">
        <v>190</v>
      </c>
      <c r="F36" s="57"/>
      <c r="G36" s="261">
        <f t="shared" si="9"/>
        <v>0</v>
      </c>
      <c r="H36" s="59"/>
    </row>
    <row r="37" spans="1:8" ht="51">
      <c r="A37" s="272" t="s">
        <v>560</v>
      </c>
      <c r="B37" s="124" t="s">
        <v>429</v>
      </c>
      <c r="C37" s="54" t="s">
        <v>788</v>
      </c>
      <c r="D37" s="55" t="s">
        <v>7</v>
      </c>
      <c r="E37" s="56">
        <v>1</v>
      </c>
      <c r="F37" s="275"/>
      <c r="G37" s="261">
        <f t="shared" si="9"/>
        <v>0</v>
      </c>
      <c r="H37" s="59"/>
    </row>
    <row r="38" spans="1:8">
      <c r="A38" s="53"/>
      <c r="B38" s="131"/>
      <c r="C38" s="54"/>
      <c r="D38" s="55"/>
      <c r="E38" s="68"/>
      <c r="F38" s="57"/>
      <c r="G38" s="261"/>
      <c r="H38" s="59"/>
    </row>
    <row r="39" spans="1:8">
      <c r="A39" s="45" t="s">
        <v>344</v>
      </c>
      <c r="B39" s="125"/>
      <c r="C39" s="47" t="s">
        <v>345</v>
      </c>
      <c r="D39" s="65"/>
      <c r="E39" s="49"/>
      <c r="F39" s="66"/>
      <c r="G39" s="51">
        <f>SUM(G40:G72)</f>
        <v>0</v>
      </c>
      <c r="H39" s="52" t="e">
        <f>G39/$G$398</f>
        <v>#DIV/0!</v>
      </c>
    </row>
    <row r="40" spans="1:8" ht="38.25">
      <c r="A40" s="53" t="s">
        <v>505</v>
      </c>
      <c r="B40" s="126" t="s">
        <v>15</v>
      </c>
      <c r="C40" s="54" t="s">
        <v>840</v>
      </c>
      <c r="D40" s="55" t="s">
        <v>6</v>
      </c>
      <c r="E40" s="69">
        <v>2.38</v>
      </c>
      <c r="F40" s="57"/>
      <c r="G40" s="58">
        <f t="shared" ref="G40:G51" si="10">ROUND($E40*F40,2)</f>
        <v>0</v>
      </c>
      <c r="H40" s="59"/>
    </row>
    <row r="41" spans="1:8" ht="38.25">
      <c r="A41" s="272" t="s">
        <v>506</v>
      </c>
      <c r="B41" s="126" t="s">
        <v>16</v>
      </c>
      <c r="C41" s="54" t="s">
        <v>841</v>
      </c>
      <c r="D41" s="55" t="s">
        <v>6</v>
      </c>
      <c r="E41" s="69">
        <v>25</v>
      </c>
      <c r="F41" s="57"/>
      <c r="G41" s="58">
        <f t="shared" si="10"/>
        <v>0</v>
      </c>
      <c r="H41" s="59"/>
    </row>
    <row r="42" spans="1:8" ht="25.5">
      <c r="A42" s="272" t="s">
        <v>507</v>
      </c>
      <c r="B42" s="126" t="s">
        <v>17</v>
      </c>
      <c r="C42" s="54" t="s">
        <v>842</v>
      </c>
      <c r="D42" s="55" t="s">
        <v>6</v>
      </c>
      <c r="E42" s="69">
        <v>21.44</v>
      </c>
      <c r="F42" s="57"/>
      <c r="G42" s="58">
        <f t="shared" si="10"/>
        <v>0</v>
      </c>
      <c r="H42" s="59"/>
    </row>
    <row r="43" spans="1:8">
      <c r="A43" s="272" t="s">
        <v>508</v>
      </c>
      <c r="B43" s="126" t="s">
        <v>18</v>
      </c>
      <c r="C43" s="54" t="s">
        <v>843</v>
      </c>
      <c r="D43" s="55" t="s">
        <v>2</v>
      </c>
      <c r="E43" s="69">
        <v>26.2</v>
      </c>
      <c r="F43" s="57"/>
      <c r="G43" s="58">
        <f t="shared" si="10"/>
        <v>0</v>
      </c>
      <c r="H43" s="59"/>
    </row>
    <row r="44" spans="1:8">
      <c r="A44" s="272" t="s">
        <v>509</v>
      </c>
      <c r="B44" s="126" t="s">
        <v>19</v>
      </c>
      <c r="C44" s="54" t="s">
        <v>844</v>
      </c>
      <c r="D44" s="55" t="s">
        <v>2</v>
      </c>
      <c r="E44" s="69">
        <v>300.14</v>
      </c>
      <c r="F44" s="57"/>
      <c r="G44" s="58">
        <f t="shared" ref="G44" si="11">ROUND($E44*F44,2)</f>
        <v>0</v>
      </c>
      <c r="H44" s="59"/>
    </row>
    <row r="45" spans="1:8" ht="25.5">
      <c r="A45" s="272" t="s">
        <v>510</v>
      </c>
      <c r="B45" s="126" t="s">
        <v>20</v>
      </c>
      <c r="C45" s="54" t="s">
        <v>845</v>
      </c>
      <c r="D45" s="55" t="s">
        <v>2</v>
      </c>
      <c r="E45" s="69">
        <v>14.11</v>
      </c>
      <c r="F45" s="57"/>
      <c r="G45" s="58">
        <f t="shared" ref="G45" si="12">ROUND($E45*F45,2)</f>
        <v>0</v>
      </c>
      <c r="H45" s="59"/>
    </row>
    <row r="46" spans="1:8" ht="25.5">
      <c r="A46" s="272" t="s">
        <v>511</v>
      </c>
      <c r="B46" s="126" t="s">
        <v>21</v>
      </c>
      <c r="C46" s="54" t="s">
        <v>846</v>
      </c>
      <c r="D46" s="55" t="s">
        <v>2</v>
      </c>
      <c r="E46" s="74">
        <v>51.5</v>
      </c>
      <c r="F46" s="57"/>
      <c r="G46" s="58">
        <f t="shared" si="10"/>
        <v>0</v>
      </c>
      <c r="H46" s="59"/>
    </row>
    <row r="47" spans="1:8">
      <c r="A47" s="272" t="s">
        <v>512</v>
      </c>
      <c r="B47" s="126" t="s">
        <v>22</v>
      </c>
      <c r="C47" s="54" t="s">
        <v>847</v>
      </c>
      <c r="D47" s="55" t="s">
        <v>2</v>
      </c>
      <c r="E47" s="72">
        <v>760</v>
      </c>
      <c r="F47" s="57"/>
      <c r="G47" s="58">
        <f t="shared" si="10"/>
        <v>0</v>
      </c>
      <c r="H47" s="59"/>
    </row>
    <row r="48" spans="1:8">
      <c r="A48" s="272" t="s">
        <v>513</v>
      </c>
      <c r="B48" s="126" t="s">
        <v>23</v>
      </c>
      <c r="C48" s="54" t="s">
        <v>848</v>
      </c>
      <c r="D48" s="55" t="s">
        <v>2</v>
      </c>
      <c r="E48" s="72">
        <v>14.91</v>
      </c>
      <c r="F48" s="57"/>
      <c r="G48" s="58">
        <f t="shared" si="10"/>
        <v>0</v>
      </c>
      <c r="H48" s="59"/>
    </row>
    <row r="49" spans="1:8" ht="25.5">
      <c r="A49" s="272" t="s">
        <v>514</v>
      </c>
      <c r="B49" s="126" t="s">
        <v>24</v>
      </c>
      <c r="C49" s="54" t="s">
        <v>849</v>
      </c>
      <c r="D49" s="55" t="s">
        <v>2</v>
      </c>
      <c r="E49" s="72">
        <v>3.36</v>
      </c>
      <c r="F49" s="57"/>
      <c r="G49" s="58">
        <f t="shared" ref="G49" si="13">ROUND($E49*F49,2)</f>
        <v>0</v>
      </c>
      <c r="H49" s="59"/>
    </row>
    <row r="50" spans="1:8">
      <c r="A50" s="272" t="s">
        <v>515</v>
      </c>
      <c r="B50" s="126" t="s">
        <v>25</v>
      </c>
      <c r="C50" s="54" t="s">
        <v>850</v>
      </c>
      <c r="D50" s="55" t="s">
        <v>2</v>
      </c>
      <c r="E50" s="72">
        <v>84</v>
      </c>
      <c r="F50" s="57"/>
      <c r="G50" s="58">
        <f t="shared" ref="G50" si="14">ROUND($E50*F50,2)</f>
        <v>0</v>
      </c>
      <c r="H50" s="59"/>
    </row>
    <row r="51" spans="1:8">
      <c r="A51" s="272" t="s">
        <v>516</v>
      </c>
      <c r="B51" s="126" t="s">
        <v>26</v>
      </c>
      <c r="C51" s="54" t="s">
        <v>851</v>
      </c>
      <c r="D51" s="55" t="s">
        <v>2</v>
      </c>
      <c r="E51" s="72">
        <v>54</v>
      </c>
      <c r="F51" s="57"/>
      <c r="G51" s="58">
        <f t="shared" si="10"/>
        <v>0</v>
      </c>
      <c r="H51" s="59"/>
    </row>
    <row r="52" spans="1:8">
      <c r="A52" s="272" t="s">
        <v>517</v>
      </c>
      <c r="B52" s="126" t="s">
        <v>27</v>
      </c>
      <c r="C52" s="54" t="s">
        <v>852</v>
      </c>
      <c r="D52" s="55" t="s">
        <v>28</v>
      </c>
      <c r="E52" s="72">
        <v>260</v>
      </c>
      <c r="F52" s="57"/>
      <c r="G52" s="58">
        <f t="shared" ref="G52" si="15">ROUND($E52*F52,2)</f>
        <v>0</v>
      </c>
      <c r="H52" s="59"/>
    </row>
    <row r="53" spans="1:8">
      <c r="A53" s="272" t="s">
        <v>518</v>
      </c>
      <c r="B53" s="126" t="s">
        <v>29</v>
      </c>
      <c r="C53" s="54" t="s">
        <v>853</v>
      </c>
      <c r="D53" s="55" t="s">
        <v>2</v>
      </c>
      <c r="E53" s="72">
        <v>84</v>
      </c>
      <c r="F53" s="57"/>
      <c r="G53" s="58">
        <f t="shared" ref="G53:G58" si="16">ROUND($E53*F53,2)</f>
        <v>0</v>
      </c>
      <c r="H53" s="59"/>
    </row>
    <row r="54" spans="1:8">
      <c r="A54" s="272" t="s">
        <v>519</v>
      </c>
      <c r="B54" s="126" t="s">
        <v>30</v>
      </c>
      <c r="C54" s="54" t="s">
        <v>854</v>
      </c>
      <c r="D54" s="55" t="s">
        <v>2</v>
      </c>
      <c r="E54" s="72">
        <v>54</v>
      </c>
      <c r="F54" s="57"/>
      <c r="G54" s="58">
        <f t="shared" si="16"/>
        <v>0</v>
      </c>
      <c r="H54" s="59"/>
    </row>
    <row r="55" spans="1:8">
      <c r="A55" s="272" t="s">
        <v>520</v>
      </c>
      <c r="B55" s="126" t="s">
        <v>31</v>
      </c>
      <c r="C55" s="54" t="s">
        <v>855</v>
      </c>
      <c r="D55" s="55" t="s">
        <v>5</v>
      </c>
      <c r="E55" s="72">
        <v>180</v>
      </c>
      <c r="F55" s="57"/>
      <c r="G55" s="58">
        <f t="shared" si="16"/>
        <v>0</v>
      </c>
      <c r="H55" s="59"/>
    </row>
    <row r="56" spans="1:8">
      <c r="A56" s="272" t="s">
        <v>521</v>
      </c>
      <c r="B56" s="126" t="s">
        <v>32</v>
      </c>
      <c r="C56" s="54" t="s">
        <v>856</v>
      </c>
      <c r="D56" s="55" t="s">
        <v>5</v>
      </c>
      <c r="E56" s="72">
        <v>4.8</v>
      </c>
      <c r="F56" s="57"/>
      <c r="G56" s="58">
        <f t="shared" si="16"/>
        <v>0</v>
      </c>
      <c r="H56" s="59"/>
    </row>
    <row r="57" spans="1:8">
      <c r="A57" s="272" t="s">
        <v>522</v>
      </c>
      <c r="B57" s="126" t="s">
        <v>33</v>
      </c>
      <c r="C57" s="54" t="s">
        <v>857</v>
      </c>
      <c r="D57" s="55" t="s">
        <v>5</v>
      </c>
      <c r="E57" s="72">
        <v>32</v>
      </c>
      <c r="F57" s="57"/>
      <c r="G57" s="58">
        <f t="shared" si="16"/>
        <v>0</v>
      </c>
      <c r="H57" s="59"/>
    </row>
    <row r="58" spans="1:8">
      <c r="A58" s="272" t="s">
        <v>523</v>
      </c>
      <c r="B58" s="126" t="s">
        <v>34</v>
      </c>
      <c r="C58" s="54" t="s">
        <v>858</v>
      </c>
      <c r="D58" s="55" t="s">
        <v>2</v>
      </c>
      <c r="E58" s="72">
        <v>12.26</v>
      </c>
      <c r="F58" s="57"/>
      <c r="G58" s="58">
        <f t="shared" si="16"/>
        <v>0</v>
      </c>
      <c r="H58" s="59"/>
    </row>
    <row r="59" spans="1:8">
      <c r="A59" s="272" t="s">
        <v>524</v>
      </c>
      <c r="B59" s="126" t="s">
        <v>35</v>
      </c>
      <c r="C59" s="54" t="s">
        <v>859</v>
      </c>
      <c r="D59" s="55" t="s">
        <v>0</v>
      </c>
      <c r="E59" s="72">
        <v>8</v>
      </c>
      <c r="F59" s="57"/>
      <c r="G59" s="58">
        <f t="shared" ref="G59:G71" si="17">ROUND($E59*F59,2)</f>
        <v>0</v>
      </c>
      <c r="H59" s="59"/>
    </row>
    <row r="60" spans="1:8" ht="25.5">
      <c r="A60" s="272" t="s">
        <v>525</v>
      </c>
      <c r="B60" s="126" t="s">
        <v>36</v>
      </c>
      <c r="C60" s="54" t="s">
        <v>860</v>
      </c>
      <c r="D60" s="55" t="s">
        <v>5</v>
      </c>
      <c r="E60" s="71">
        <v>44.8</v>
      </c>
      <c r="F60" s="57"/>
      <c r="G60" s="58">
        <f t="shared" si="17"/>
        <v>0</v>
      </c>
      <c r="H60" s="59"/>
    </row>
    <row r="61" spans="1:8">
      <c r="A61" s="272" t="s">
        <v>526</v>
      </c>
      <c r="B61" s="126" t="s">
        <v>452</v>
      </c>
      <c r="C61" s="54" t="s">
        <v>861</v>
      </c>
      <c r="D61" s="55" t="s">
        <v>2</v>
      </c>
      <c r="E61" s="71">
        <v>27.74</v>
      </c>
      <c r="F61" s="57"/>
      <c r="G61" s="58">
        <f t="shared" si="17"/>
        <v>0</v>
      </c>
      <c r="H61" s="59"/>
    </row>
    <row r="62" spans="1:8">
      <c r="A62" s="272" t="s">
        <v>527</v>
      </c>
      <c r="B62" s="126" t="s">
        <v>37</v>
      </c>
      <c r="C62" s="54" t="s">
        <v>862</v>
      </c>
      <c r="D62" s="55" t="s">
        <v>2</v>
      </c>
      <c r="E62" s="72">
        <v>86.63</v>
      </c>
      <c r="F62" s="57"/>
      <c r="G62" s="58">
        <f t="shared" si="17"/>
        <v>0</v>
      </c>
      <c r="H62" s="59"/>
    </row>
    <row r="63" spans="1:8">
      <c r="A63" s="272" t="s">
        <v>528</v>
      </c>
      <c r="B63" s="126" t="s">
        <v>38</v>
      </c>
      <c r="C63" s="54" t="s">
        <v>863</v>
      </c>
      <c r="D63" s="55" t="s">
        <v>0</v>
      </c>
      <c r="E63" s="72">
        <v>9</v>
      </c>
      <c r="F63" s="57"/>
      <c r="G63" s="58">
        <f t="shared" si="17"/>
        <v>0</v>
      </c>
      <c r="H63" s="59"/>
    </row>
    <row r="64" spans="1:8" ht="25.5">
      <c r="A64" s="272" t="s">
        <v>529</v>
      </c>
      <c r="B64" s="126" t="s">
        <v>39</v>
      </c>
      <c r="C64" s="54" t="s">
        <v>864</v>
      </c>
      <c r="D64" s="55" t="s">
        <v>5</v>
      </c>
      <c r="E64" s="72">
        <v>50.9</v>
      </c>
      <c r="F64" s="57"/>
      <c r="G64" s="58">
        <f t="shared" si="17"/>
        <v>0</v>
      </c>
      <c r="H64" s="59"/>
    </row>
    <row r="65" spans="1:8">
      <c r="A65" s="272" t="s">
        <v>530</v>
      </c>
      <c r="B65" s="126" t="s">
        <v>40</v>
      </c>
      <c r="C65" s="54" t="s">
        <v>865</v>
      </c>
      <c r="D65" s="55" t="s">
        <v>2</v>
      </c>
      <c r="E65" s="72">
        <v>2</v>
      </c>
      <c r="F65" s="57"/>
      <c r="G65" s="58">
        <f t="shared" si="17"/>
        <v>0</v>
      </c>
      <c r="H65" s="59"/>
    </row>
    <row r="66" spans="1:8">
      <c r="A66" s="272" t="s">
        <v>531</v>
      </c>
      <c r="B66" s="126" t="s">
        <v>41</v>
      </c>
      <c r="C66" s="54" t="s">
        <v>866</v>
      </c>
      <c r="D66" s="55" t="s">
        <v>2</v>
      </c>
      <c r="E66" s="72">
        <v>3.36</v>
      </c>
      <c r="F66" s="57"/>
      <c r="G66" s="58">
        <f t="shared" ref="G66:G67" si="18">ROUND($E66*F66,2)</f>
        <v>0</v>
      </c>
      <c r="H66" s="59"/>
    </row>
    <row r="67" spans="1:8">
      <c r="A67" s="272" t="s">
        <v>532</v>
      </c>
      <c r="B67" s="124" t="s">
        <v>428</v>
      </c>
      <c r="C67" s="54" t="s">
        <v>498</v>
      </c>
      <c r="D67" s="55" t="s">
        <v>430</v>
      </c>
      <c r="E67" s="67">
        <v>3</v>
      </c>
      <c r="F67" s="57"/>
      <c r="G67" s="58">
        <f t="shared" si="18"/>
        <v>0</v>
      </c>
      <c r="H67" s="59"/>
    </row>
    <row r="68" spans="1:8" ht="25.5">
      <c r="A68" s="272" t="s">
        <v>533</v>
      </c>
      <c r="B68" s="126" t="s">
        <v>42</v>
      </c>
      <c r="C68" s="54" t="s">
        <v>867</v>
      </c>
      <c r="D68" s="55" t="s">
        <v>5</v>
      </c>
      <c r="E68" s="72">
        <v>8.3000000000000007</v>
      </c>
      <c r="F68" s="57"/>
      <c r="G68" s="58">
        <f t="shared" si="17"/>
        <v>0</v>
      </c>
      <c r="H68" s="59"/>
    </row>
    <row r="69" spans="1:8" ht="38.25">
      <c r="A69" s="272" t="s">
        <v>534</v>
      </c>
      <c r="B69" s="126" t="s">
        <v>316</v>
      </c>
      <c r="C69" s="54" t="s">
        <v>868</v>
      </c>
      <c r="D69" s="55" t="s">
        <v>6</v>
      </c>
      <c r="E69" s="72">
        <v>190.858025</v>
      </c>
      <c r="F69" s="57"/>
      <c r="G69" s="58">
        <f t="shared" si="17"/>
        <v>0</v>
      </c>
      <c r="H69" s="59"/>
    </row>
    <row r="70" spans="1:8" ht="25.5">
      <c r="A70" s="272" t="s">
        <v>535</v>
      </c>
      <c r="B70" s="126" t="s">
        <v>317</v>
      </c>
      <c r="C70" s="54" t="s">
        <v>869</v>
      </c>
      <c r="D70" s="55" t="s">
        <v>6</v>
      </c>
      <c r="E70" s="72">
        <v>2.5750000000000002</v>
      </c>
      <c r="F70" s="57"/>
      <c r="G70" s="58">
        <f t="shared" si="17"/>
        <v>0</v>
      </c>
      <c r="H70" s="59"/>
    </row>
    <row r="71" spans="1:8">
      <c r="A71" s="272" t="s">
        <v>536</v>
      </c>
      <c r="B71" s="124" t="s">
        <v>466</v>
      </c>
      <c r="C71" s="54" t="s">
        <v>499</v>
      </c>
      <c r="D71" s="55" t="s">
        <v>7</v>
      </c>
      <c r="E71" s="67">
        <v>1</v>
      </c>
      <c r="F71" s="57"/>
      <c r="G71" s="58">
        <f t="shared" si="17"/>
        <v>0</v>
      </c>
      <c r="H71" s="59"/>
    </row>
    <row r="72" spans="1:8">
      <c r="A72" s="257"/>
      <c r="B72" s="126"/>
      <c r="C72" s="73"/>
      <c r="D72" s="63"/>
      <c r="E72" s="71"/>
      <c r="F72" s="64"/>
      <c r="G72" s="58"/>
      <c r="H72" s="59"/>
    </row>
    <row r="73" spans="1:8">
      <c r="A73" s="45" t="s">
        <v>346</v>
      </c>
      <c r="B73" s="125"/>
      <c r="C73" s="47" t="s">
        <v>347</v>
      </c>
      <c r="D73" s="65"/>
      <c r="E73" s="49"/>
      <c r="F73" s="66"/>
      <c r="G73" s="51">
        <f>SUM(G74:G91)</f>
        <v>0</v>
      </c>
      <c r="H73" s="52" t="e">
        <f>G73/$G$398</f>
        <v>#DIV/0!</v>
      </c>
    </row>
    <row r="74" spans="1:8" ht="25.5">
      <c r="A74" s="53" t="s">
        <v>537</v>
      </c>
      <c r="B74" s="131" t="s">
        <v>43</v>
      </c>
      <c r="C74" s="54" t="s">
        <v>870</v>
      </c>
      <c r="D74" s="55" t="s">
        <v>6</v>
      </c>
      <c r="E74" s="69">
        <v>28.71</v>
      </c>
      <c r="F74" s="57"/>
      <c r="G74" s="58">
        <f t="shared" ref="G74:G90" si="19">ROUND($E74*F74,2)</f>
        <v>0</v>
      </c>
      <c r="H74" s="59"/>
    </row>
    <row r="75" spans="1:8" ht="25.5">
      <c r="A75" s="272" t="s">
        <v>538</v>
      </c>
      <c r="B75" s="131" t="s">
        <v>44</v>
      </c>
      <c r="C75" s="54" t="s">
        <v>871</v>
      </c>
      <c r="D75" s="55" t="s">
        <v>6</v>
      </c>
      <c r="E75" s="69">
        <v>28.71</v>
      </c>
      <c r="F75" s="57"/>
      <c r="G75" s="58">
        <f t="shared" si="19"/>
        <v>0</v>
      </c>
      <c r="H75" s="59"/>
    </row>
    <row r="76" spans="1:8">
      <c r="A76" s="272" t="s">
        <v>539</v>
      </c>
      <c r="B76" s="126" t="s">
        <v>48</v>
      </c>
      <c r="C76" s="54" t="s">
        <v>872</v>
      </c>
      <c r="D76" s="55" t="s">
        <v>2</v>
      </c>
      <c r="E76" s="74">
        <v>76.33</v>
      </c>
      <c r="F76" s="57"/>
      <c r="G76" s="58">
        <f t="shared" si="19"/>
        <v>0</v>
      </c>
      <c r="H76" s="59"/>
    </row>
    <row r="77" spans="1:8">
      <c r="A77" s="272" t="s">
        <v>540</v>
      </c>
      <c r="B77" s="126" t="s">
        <v>49</v>
      </c>
      <c r="C77" s="54" t="s">
        <v>873</v>
      </c>
      <c r="D77" s="55" t="s">
        <v>2</v>
      </c>
      <c r="E77" s="69">
        <v>206.52000000000004</v>
      </c>
      <c r="F77" s="57"/>
      <c r="G77" s="58">
        <f t="shared" si="19"/>
        <v>0</v>
      </c>
      <c r="H77" s="59"/>
    </row>
    <row r="78" spans="1:8">
      <c r="A78" s="272" t="s">
        <v>541</v>
      </c>
      <c r="B78" s="126" t="s">
        <v>50</v>
      </c>
      <c r="C78" s="54" t="s">
        <v>874</v>
      </c>
      <c r="D78" s="55" t="s">
        <v>28</v>
      </c>
      <c r="E78" s="69">
        <v>3022.8</v>
      </c>
      <c r="F78" s="57"/>
      <c r="G78" s="58">
        <f t="shared" si="19"/>
        <v>0</v>
      </c>
      <c r="H78" s="59"/>
    </row>
    <row r="79" spans="1:8">
      <c r="A79" s="272" t="s">
        <v>542</v>
      </c>
      <c r="B79" s="126" t="s">
        <v>51</v>
      </c>
      <c r="C79" s="54" t="s">
        <v>875</v>
      </c>
      <c r="D79" s="55" t="s">
        <v>28</v>
      </c>
      <c r="E79" s="69">
        <v>302.27999999999997</v>
      </c>
      <c r="F79" s="57"/>
      <c r="G79" s="58">
        <f t="shared" si="19"/>
        <v>0</v>
      </c>
      <c r="H79" s="59"/>
    </row>
    <row r="80" spans="1:8">
      <c r="A80" s="272" t="s">
        <v>543</v>
      </c>
      <c r="B80" s="126" t="s">
        <v>52</v>
      </c>
      <c r="C80" s="54" t="s">
        <v>811</v>
      </c>
      <c r="D80" s="55" t="s">
        <v>6</v>
      </c>
      <c r="E80" s="69">
        <v>25.189999999999998</v>
      </c>
      <c r="F80" s="57"/>
      <c r="G80" s="58">
        <f>ROUND($E80*F80,2)</f>
        <v>0</v>
      </c>
      <c r="H80" s="59"/>
    </row>
    <row r="81" spans="1:8">
      <c r="A81" s="272" t="s">
        <v>544</v>
      </c>
      <c r="B81" s="126" t="s">
        <v>53</v>
      </c>
      <c r="C81" s="54" t="s">
        <v>812</v>
      </c>
      <c r="D81" s="55" t="s">
        <v>6</v>
      </c>
      <c r="E81" s="69">
        <v>8.82</v>
      </c>
      <c r="F81" s="57"/>
      <c r="G81" s="58">
        <f t="shared" ref="G81:G82" si="20">ROUND($E81*F81,2)</f>
        <v>0</v>
      </c>
      <c r="H81" s="59"/>
    </row>
    <row r="82" spans="1:8">
      <c r="A82" s="272" t="s">
        <v>545</v>
      </c>
      <c r="B82" s="126" t="s">
        <v>54</v>
      </c>
      <c r="C82" s="54" t="s">
        <v>813</v>
      </c>
      <c r="D82" s="55" t="s">
        <v>6</v>
      </c>
      <c r="E82" s="69">
        <v>16.37</v>
      </c>
      <c r="F82" s="57"/>
      <c r="G82" s="58">
        <f t="shared" si="20"/>
        <v>0</v>
      </c>
      <c r="H82" s="59"/>
    </row>
    <row r="83" spans="1:8">
      <c r="A83" s="272" t="s">
        <v>546</v>
      </c>
      <c r="B83" s="126" t="s">
        <v>55</v>
      </c>
      <c r="C83" s="54" t="s">
        <v>56</v>
      </c>
      <c r="D83" s="55" t="s">
        <v>6</v>
      </c>
      <c r="E83" s="69">
        <v>14.52</v>
      </c>
      <c r="F83" s="57"/>
      <c r="G83" s="58">
        <f t="shared" si="19"/>
        <v>0</v>
      </c>
      <c r="H83" s="59"/>
    </row>
    <row r="84" spans="1:8">
      <c r="A84" s="272" t="s">
        <v>547</v>
      </c>
      <c r="B84" s="126" t="s">
        <v>57</v>
      </c>
      <c r="C84" s="54" t="s">
        <v>58</v>
      </c>
      <c r="D84" s="55" t="s">
        <v>2</v>
      </c>
      <c r="E84" s="69">
        <v>242</v>
      </c>
      <c r="F84" s="57"/>
      <c r="G84" s="58">
        <f t="shared" si="19"/>
        <v>0</v>
      </c>
      <c r="H84" s="59"/>
    </row>
    <row r="85" spans="1:8" ht="25.5">
      <c r="A85" s="272" t="s">
        <v>548</v>
      </c>
      <c r="B85" s="126" t="s">
        <v>59</v>
      </c>
      <c r="C85" s="54" t="s">
        <v>60</v>
      </c>
      <c r="D85" s="55" t="s">
        <v>6</v>
      </c>
      <c r="E85" s="74">
        <v>2.8</v>
      </c>
      <c r="F85" s="57"/>
      <c r="G85" s="58">
        <f t="shared" ref="G85" si="21">ROUND($E85*F85,2)</f>
        <v>0</v>
      </c>
      <c r="H85" s="59"/>
    </row>
    <row r="86" spans="1:8">
      <c r="A86" s="272" t="s">
        <v>549</v>
      </c>
      <c r="B86" s="126" t="s">
        <v>820</v>
      </c>
      <c r="C86" s="54" t="s">
        <v>876</v>
      </c>
      <c r="D86" s="55" t="s">
        <v>5</v>
      </c>
      <c r="E86" s="69">
        <v>132</v>
      </c>
      <c r="F86" s="57"/>
      <c r="G86" s="58">
        <f t="shared" ref="G86" si="22">ROUND($E86*F86,2)</f>
        <v>0</v>
      </c>
      <c r="H86" s="59"/>
    </row>
    <row r="87" spans="1:8" ht="25.5">
      <c r="A87" s="272" t="s">
        <v>550</v>
      </c>
      <c r="B87" s="132" t="s">
        <v>459</v>
      </c>
      <c r="C87" s="54" t="s">
        <v>877</v>
      </c>
      <c r="D87" s="55" t="s">
        <v>2</v>
      </c>
      <c r="E87" s="74">
        <v>6.64</v>
      </c>
      <c r="F87" s="57"/>
      <c r="G87" s="58">
        <f t="shared" si="19"/>
        <v>0</v>
      </c>
      <c r="H87" s="59"/>
    </row>
    <row r="88" spans="1:8" ht="25.5">
      <c r="A88" s="272" t="s">
        <v>551</v>
      </c>
      <c r="B88" s="132" t="s">
        <v>460</v>
      </c>
      <c r="C88" s="54" t="s">
        <v>878</v>
      </c>
      <c r="D88" s="55" t="s">
        <v>2</v>
      </c>
      <c r="E88" s="74">
        <v>30</v>
      </c>
      <c r="F88" s="57"/>
      <c r="G88" s="58">
        <f t="shared" ref="G88" si="23">ROUND($E88*F88,2)</f>
        <v>0</v>
      </c>
      <c r="H88" s="59"/>
    </row>
    <row r="89" spans="1:8">
      <c r="A89" s="272" t="s">
        <v>552</v>
      </c>
      <c r="B89" s="130" t="s">
        <v>45</v>
      </c>
      <c r="C89" s="54" t="s">
        <v>879</v>
      </c>
      <c r="D89" s="55" t="s">
        <v>46</v>
      </c>
      <c r="E89" s="71">
        <v>16.309999999999999</v>
      </c>
      <c r="F89" s="57"/>
      <c r="G89" s="58">
        <f t="shared" si="19"/>
        <v>0</v>
      </c>
      <c r="H89" s="59"/>
    </row>
    <row r="90" spans="1:8">
      <c r="A90" s="272" t="s">
        <v>553</v>
      </c>
      <c r="B90" s="130" t="s">
        <v>47</v>
      </c>
      <c r="C90" s="54" t="s">
        <v>880</v>
      </c>
      <c r="D90" s="55" t="s">
        <v>6</v>
      </c>
      <c r="E90" s="71">
        <v>10.87</v>
      </c>
      <c r="F90" s="57"/>
      <c r="G90" s="58">
        <f t="shared" si="19"/>
        <v>0</v>
      </c>
      <c r="H90" s="59"/>
    </row>
    <row r="91" spans="1:8">
      <c r="A91" s="53"/>
      <c r="B91" s="126"/>
      <c r="C91" s="54"/>
      <c r="D91" s="63"/>
      <c r="E91" s="71"/>
      <c r="F91" s="64"/>
      <c r="G91" s="58"/>
      <c r="H91" s="59"/>
    </row>
    <row r="92" spans="1:8">
      <c r="A92" s="45" t="s">
        <v>348</v>
      </c>
      <c r="B92" s="125"/>
      <c r="C92" s="47" t="s">
        <v>349</v>
      </c>
      <c r="D92" s="65"/>
      <c r="E92" s="49"/>
      <c r="F92" s="66"/>
      <c r="G92" s="51">
        <f>SUM(G93:G99)</f>
        <v>0</v>
      </c>
      <c r="H92" s="52" t="e">
        <f>G92/$G$398</f>
        <v>#DIV/0!</v>
      </c>
    </row>
    <row r="93" spans="1:8">
      <c r="A93" s="75" t="s">
        <v>467</v>
      </c>
      <c r="B93" s="123" t="s">
        <v>63</v>
      </c>
      <c r="C93" s="54" t="s">
        <v>881</v>
      </c>
      <c r="D93" s="55" t="s">
        <v>2</v>
      </c>
      <c r="E93" s="72">
        <v>9.17</v>
      </c>
      <c r="F93" s="57"/>
      <c r="G93" s="58">
        <f t="shared" ref="G93:G97" si="24">ROUND($E93*F93,2)</f>
        <v>0</v>
      </c>
      <c r="H93" s="59"/>
    </row>
    <row r="94" spans="1:8" ht="25.5">
      <c r="A94" s="75" t="s">
        <v>468</v>
      </c>
      <c r="B94" s="123" t="s">
        <v>318</v>
      </c>
      <c r="C94" s="54" t="s">
        <v>882</v>
      </c>
      <c r="D94" s="55" t="s">
        <v>2</v>
      </c>
      <c r="E94" s="72">
        <v>11.9</v>
      </c>
      <c r="F94" s="57"/>
      <c r="G94" s="58">
        <f t="shared" ref="G94" si="25">ROUND($E94*F94,2)</f>
        <v>0</v>
      </c>
      <c r="H94" s="59"/>
    </row>
    <row r="95" spans="1:8" ht="25.5">
      <c r="A95" s="75" t="s">
        <v>469</v>
      </c>
      <c r="B95" s="123" t="s">
        <v>319</v>
      </c>
      <c r="C95" s="54" t="s">
        <v>883</v>
      </c>
      <c r="D95" s="55" t="s">
        <v>2</v>
      </c>
      <c r="E95" s="72">
        <v>57</v>
      </c>
      <c r="F95" s="57"/>
      <c r="G95" s="58">
        <f t="shared" ref="G95" si="26">ROUND($E95*F95,2)</f>
        <v>0</v>
      </c>
      <c r="H95" s="59"/>
    </row>
    <row r="96" spans="1:8" ht="25.5">
      <c r="A96" s="75" t="s">
        <v>470</v>
      </c>
      <c r="B96" s="123" t="s">
        <v>320</v>
      </c>
      <c r="C96" s="54" t="s">
        <v>884</v>
      </c>
      <c r="D96" s="55" t="s">
        <v>2</v>
      </c>
      <c r="E96" s="72">
        <v>132.06</v>
      </c>
      <c r="F96" s="57"/>
      <c r="G96" s="58">
        <f t="shared" ref="G96" si="27">ROUND($E96*F96,2)</f>
        <v>0</v>
      </c>
      <c r="H96" s="59"/>
    </row>
    <row r="97" spans="1:8">
      <c r="A97" s="75" t="s">
        <v>471</v>
      </c>
      <c r="B97" s="123" t="s">
        <v>68</v>
      </c>
      <c r="C97" s="54" t="s">
        <v>885</v>
      </c>
      <c r="D97" s="55" t="s">
        <v>6</v>
      </c>
      <c r="E97" s="72">
        <v>4.8099999999999996</v>
      </c>
      <c r="F97" s="57"/>
      <c r="G97" s="58">
        <f t="shared" si="24"/>
        <v>0</v>
      </c>
      <c r="H97" s="59"/>
    </row>
    <row r="98" spans="1:8" ht="25.5">
      <c r="A98" s="75" t="s">
        <v>682</v>
      </c>
      <c r="B98" s="123" t="s">
        <v>71</v>
      </c>
      <c r="C98" s="54" t="s">
        <v>886</v>
      </c>
      <c r="D98" s="55" t="s">
        <v>2</v>
      </c>
      <c r="E98" s="72">
        <v>38.92</v>
      </c>
      <c r="F98" s="57"/>
      <c r="G98" s="261">
        <f t="shared" ref="G98" si="28">ROUND($E98*F98,2)</f>
        <v>0</v>
      </c>
      <c r="H98" s="59"/>
    </row>
    <row r="99" spans="1:8">
      <c r="A99" s="75"/>
      <c r="B99" s="132"/>
      <c r="C99" s="54"/>
      <c r="D99" s="63"/>
      <c r="E99" s="72"/>
      <c r="F99" s="64"/>
      <c r="G99" s="58"/>
      <c r="H99" s="59"/>
    </row>
    <row r="100" spans="1:8">
      <c r="A100" s="45" t="s">
        <v>350</v>
      </c>
      <c r="B100" s="125"/>
      <c r="C100" s="47" t="s">
        <v>490</v>
      </c>
      <c r="D100" s="65"/>
      <c r="E100" s="49"/>
      <c r="F100" s="66"/>
      <c r="G100" s="51">
        <f>SUM(G101:G107)</f>
        <v>0</v>
      </c>
      <c r="H100" s="52" t="e">
        <f>G100/$G$398</f>
        <v>#DIV/0!</v>
      </c>
    </row>
    <row r="101" spans="1:8" ht="25.5">
      <c r="A101" s="75" t="s">
        <v>472</v>
      </c>
      <c r="B101" s="123" t="s">
        <v>74</v>
      </c>
      <c r="C101" s="54" t="s">
        <v>887</v>
      </c>
      <c r="D101" s="55" t="s">
        <v>28</v>
      </c>
      <c r="E101" s="72">
        <v>3339.08</v>
      </c>
      <c r="F101" s="57"/>
      <c r="G101" s="58">
        <f t="shared" ref="G101" si="29">ROUND($E101*F101,2)</f>
        <v>0</v>
      </c>
      <c r="H101" s="59"/>
    </row>
    <row r="102" spans="1:8" ht="25.5">
      <c r="A102" s="75" t="s">
        <v>683</v>
      </c>
      <c r="B102" s="123" t="s">
        <v>78</v>
      </c>
      <c r="C102" s="54" t="s">
        <v>888</v>
      </c>
      <c r="D102" s="55" t="s">
        <v>2</v>
      </c>
      <c r="E102" s="72">
        <v>124.07</v>
      </c>
      <c r="F102" s="57"/>
      <c r="G102" s="58">
        <f>ROUND($E102*F102,2)</f>
        <v>0</v>
      </c>
      <c r="H102" s="59"/>
    </row>
    <row r="103" spans="1:8">
      <c r="A103" s="75" t="s">
        <v>491</v>
      </c>
      <c r="B103" s="123" t="s">
        <v>453</v>
      </c>
      <c r="C103" s="54" t="s">
        <v>889</v>
      </c>
      <c r="D103" s="55" t="s">
        <v>5</v>
      </c>
      <c r="E103" s="72">
        <v>106.48</v>
      </c>
      <c r="F103" s="57"/>
      <c r="G103" s="58">
        <f>ROUND($E103*F103,2)</f>
        <v>0</v>
      </c>
      <c r="H103" s="76"/>
    </row>
    <row r="104" spans="1:8">
      <c r="A104" s="75" t="s">
        <v>492</v>
      </c>
      <c r="B104" s="123" t="s">
        <v>80</v>
      </c>
      <c r="C104" s="54" t="s">
        <v>890</v>
      </c>
      <c r="D104" s="55" t="s">
        <v>2</v>
      </c>
      <c r="E104" s="72">
        <v>3</v>
      </c>
      <c r="F104" s="57"/>
      <c r="G104" s="58">
        <f>ROUND($E104*F104,2)</f>
        <v>0</v>
      </c>
      <c r="H104" s="76"/>
    </row>
    <row r="105" spans="1:8">
      <c r="A105" s="75" t="s">
        <v>493</v>
      </c>
      <c r="B105" s="133" t="s">
        <v>104</v>
      </c>
      <c r="C105" s="54" t="s">
        <v>891</v>
      </c>
      <c r="D105" s="55" t="s">
        <v>5</v>
      </c>
      <c r="E105" s="72">
        <v>5.7</v>
      </c>
      <c r="F105" s="57"/>
      <c r="G105" s="58">
        <f>ROUND($E105*F105,2)</f>
        <v>0</v>
      </c>
      <c r="H105" s="59"/>
    </row>
    <row r="106" spans="1:8" ht="25.5">
      <c r="A106" s="75" t="s">
        <v>494</v>
      </c>
      <c r="B106" s="123" t="s">
        <v>105</v>
      </c>
      <c r="C106" s="273" t="s">
        <v>892</v>
      </c>
      <c r="D106" s="55" t="s">
        <v>2</v>
      </c>
      <c r="E106" s="72">
        <v>63.2</v>
      </c>
      <c r="F106" s="57"/>
      <c r="G106" s="58">
        <f>ROUND($E106*F106,2)</f>
        <v>0</v>
      </c>
      <c r="H106" s="59"/>
    </row>
    <row r="107" spans="1:8">
      <c r="A107" s="75"/>
      <c r="B107" s="133"/>
      <c r="C107" s="54"/>
      <c r="D107" s="63"/>
      <c r="E107" s="72"/>
      <c r="F107" s="64"/>
      <c r="G107" s="58"/>
      <c r="H107" s="59"/>
    </row>
    <row r="108" spans="1:8">
      <c r="A108" s="45" t="s">
        <v>351</v>
      </c>
      <c r="B108" s="125"/>
      <c r="C108" s="47" t="s">
        <v>352</v>
      </c>
      <c r="D108" s="65"/>
      <c r="E108" s="49"/>
      <c r="F108" s="66"/>
      <c r="G108" s="51">
        <f>SUM(G109:G132)</f>
        <v>0</v>
      </c>
      <c r="H108" s="52" t="e">
        <f>G108/$G$398</f>
        <v>#DIV/0!</v>
      </c>
    </row>
    <row r="109" spans="1:8">
      <c r="A109" s="77" t="s">
        <v>484</v>
      </c>
      <c r="B109" s="128" t="s">
        <v>82</v>
      </c>
      <c r="C109" s="54" t="s">
        <v>893</v>
      </c>
      <c r="D109" s="55" t="s">
        <v>6</v>
      </c>
      <c r="E109" s="71">
        <v>15.06</v>
      </c>
      <c r="F109" s="57"/>
      <c r="G109" s="58">
        <f t="shared" ref="G109:G114" si="30">ROUND($E109*F109,2)</f>
        <v>0</v>
      </c>
      <c r="H109" s="59"/>
    </row>
    <row r="110" spans="1:8">
      <c r="A110" s="281" t="s">
        <v>485</v>
      </c>
      <c r="B110" s="128" t="s">
        <v>83</v>
      </c>
      <c r="C110" s="54" t="s">
        <v>894</v>
      </c>
      <c r="D110" s="55" t="s">
        <v>6</v>
      </c>
      <c r="E110" s="71">
        <v>12.68</v>
      </c>
      <c r="F110" s="57"/>
      <c r="G110" s="58">
        <f t="shared" ref="G110" si="31">ROUND($E110*F110,2)</f>
        <v>0</v>
      </c>
      <c r="H110" s="59"/>
    </row>
    <row r="111" spans="1:8">
      <c r="A111" s="281" t="s">
        <v>486</v>
      </c>
      <c r="B111" s="128" t="s">
        <v>84</v>
      </c>
      <c r="C111" s="54" t="s">
        <v>895</v>
      </c>
      <c r="D111" s="55" t="s">
        <v>2</v>
      </c>
      <c r="E111" s="71">
        <v>307.61</v>
      </c>
      <c r="F111" s="57"/>
      <c r="G111" s="58">
        <f t="shared" si="30"/>
        <v>0</v>
      </c>
      <c r="H111" s="59"/>
    </row>
    <row r="112" spans="1:8">
      <c r="A112" s="281" t="s">
        <v>487</v>
      </c>
      <c r="B112" s="128" t="s">
        <v>85</v>
      </c>
      <c r="C112" s="54" t="s">
        <v>896</v>
      </c>
      <c r="D112" s="55" t="s">
        <v>2</v>
      </c>
      <c r="E112" s="71">
        <v>420.26</v>
      </c>
      <c r="F112" s="57"/>
      <c r="G112" s="58">
        <f t="shared" si="30"/>
        <v>0</v>
      </c>
      <c r="H112" s="59"/>
    </row>
    <row r="113" spans="1:8">
      <c r="A113" s="281" t="s">
        <v>488</v>
      </c>
      <c r="B113" s="128" t="s">
        <v>86</v>
      </c>
      <c r="C113" s="54" t="s">
        <v>897</v>
      </c>
      <c r="D113" s="55" t="s">
        <v>2</v>
      </c>
      <c r="E113" s="71">
        <v>420.26</v>
      </c>
      <c r="F113" s="57"/>
      <c r="G113" s="58">
        <f t="shared" si="30"/>
        <v>0</v>
      </c>
      <c r="H113" s="59"/>
    </row>
    <row r="114" spans="1:8">
      <c r="A114" s="281" t="s">
        <v>489</v>
      </c>
      <c r="B114" s="128" t="s">
        <v>87</v>
      </c>
      <c r="C114" s="54" t="s">
        <v>898</v>
      </c>
      <c r="D114" s="55" t="s">
        <v>2</v>
      </c>
      <c r="E114" s="71">
        <v>420.26</v>
      </c>
      <c r="F114" s="57"/>
      <c r="G114" s="58">
        <f t="shared" si="30"/>
        <v>0</v>
      </c>
      <c r="H114" s="59"/>
    </row>
    <row r="115" spans="1:8">
      <c r="A115" s="281" t="s">
        <v>684</v>
      </c>
      <c r="B115" s="132" t="s">
        <v>89</v>
      </c>
      <c r="C115" s="54" t="s">
        <v>899</v>
      </c>
      <c r="D115" s="55" t="s">
        <v>2</v>
      </c>
      <c r="E115" s="72">
        <v>41.33</v>
      </c>
      <c r="F115" s="57"/>
      <c r="G115" s="261">
        <f>ROUND($E115*F115,2)</f>
        <v>0</v>
      </c>
      <c r="H115" s="59"/>
    </row>
    <row r="116" spans="1:8" ht="25.5">
      <c r="A116" s="281" t="s">
        <v>685</v>
      </c>
      <c r="B116" s="132" t="s">
        <v>88</v>
      </c>
      <c r="C116" s="54" t="s">
        <v>900</v>
      </c>
      <c r="D116" s="55" t="s">
        <v>5</v>
      </c>
      <c r="E116" s="72">
        <v>66.569999999999993</v>
      </c>
      <c r="F116" s="57"/>
      <c r="G116" s="261">
        <f>ROUND($E116*F116,2)</f>
        <v>0</v>
      </c>
      <c r="H116" s="59"/>
    </row>
    <row r="117" spans="1:8" ht="51">
      <c r="A117" s="281" t="s">
        <v>686</v>
      </c>
      <c r="B117" s="271" t="s">
        <v>90</v>
      </c>
      <c r="C117" s="54" t="s">
        <v>901</v>
      </c>
      <c r="D117" s="55" t="s">
        <v>2</v>
      </c>
      <c r="E117" s="72">
        <v>220.75</v>
      </c>
      <c r="F117" s="57"/>
      <c r="G117" s="261">
        <f t="shared" ref="G117:G131" si="32">ROUND($E117*F117,2)</f>
        <v>0</v>
      </c>
      <c r="H117" s="59"/>
    </row>
    <row r="118" spans="1:8" ht="38.25">
      <c r="A118" s="281" t="s">
        <v>687</v>
      </c>
      <c r="B118" s="269" t="s">
        <v>321</v>
      </c>
      <c r="C118" s="54" t="s">
        <v>902</v>
      </c>
      <c r="D118" s="55" t="s">
        <v>2</v>
      </c>
      <c r="E118" s="72">
        <v>141.4</v>
      </c>
      <c r="F118" s="57"/>
      <c r="G118" s="261">
        <f t="shared" si="32"/>
        <v>0</v>
      </c>
      <c r="H118" s="59"/>
    </row>
    <row r="119" spans="1:8" ht="38.25">
      <c r="A119" s="281" t="s">
        <v>688</v>
      </c>
      <c r="B119" s="269" t="s">
        <v>322</v>
      </c>
      <c r="C119" s="54" t="s">
        <v>903</v>
      </c>
      <c r="D119" s="55" t="s">
        <v>5</v>
      </c>
      <c r="E119" s="72">
        <v>128.97</v>
      </c>
      <c r="F119" s="57"/>
      <c r="G119" s="261">
        <f t="shared" si="32"/>
        <v>0</v>
      </c>
      <c r="H119" s="59"/>
    </row>
    <row r="120" spans="1:8" ht="25.5">
      <c r="A120" s="281" t="s">
        <v>689</v>
      </c>
      <c r="B120" s="132" t="s">
        <v>675</v>
      </c>
      <c r="C120" s="54" t="s">
        <v>904</v>
      </c>
      <c r="D120" s="55" t="s">
        <v>5</v>
      </c>
      <c r="E120" s="72">
        <v>46.620000000000005</v>
      </c>
      <c r="F120" s="57"/>
      <c r="G120" s="261">
        <f>ROUND($E120*F120,2)</f>
        <v>0</v>
      </c>
      <c r="H120" s="59"/>
    </row>
    <row r="121" spans="1:8" ht="25.5">
      <c r="A121" s="281" t="s">
        <v>690</v>
      </c>
      <c r="B121" s="132" t="s">
        <v>91</v>
      </c>
      <c r="C121" s="54" t="s">
        <v>905</v>
      </c>
      <c r="D121" s="55" t="s">
        <v>2</v>
      </c>
      <c r="E121" s="72">
        <v>2.11</v>
      </c>
      <c r="F121" s="57"/>
      <c r="G121" s="261">
        <f>ROUND($E121*F121,2)</f>
        <v>0</v>
      </c>
      <c r="H121" s="59"/>
    </row>
    <row r="122" spans="1:8">
      <c r="A122" s="281" t="s">
        <v>691</v>
      </c>
      <c r="B122" s="132" t="s">
        <v>92</v>
      </c>
      <c r="C122" s="54" t="s">
        <v>906</v>
      </c>
      <c r="D122" s="55" t="s">
        <v>5</v>
      </c>
      <c r="E122" s="72">
        <v>16</v>
      </c>
      <c r="F122" s="57"/>
      <c r="G122" s="261">
        <f>ROUND($E122*F122,2)</f>
        <v>0</v>
      </c>
      <c r="H122" s="59"/>
    </row>
    <row r="123" spans="1:8" ht="25.5">
      <c r="A123" s="281" t="s">
        <v>692</v>
      </c>
      <c r="B123" s="269" t="s">
        <v>93</v>
      </c>
      <c r="C123" s="54" t="s">
        <v>907</v>
      </c>
      <c r="D123" s="55" t="s">
        <v>2</v>
      </c>
      <c r="E123" s="72">
        <v>65.37</v>
      </c>
      <c r="F123" s="57"/>
      <c r="G123" s="261">
        <f t="shared" ref="G123:G124" si="33">ROUND($E123*F123,2)</f>
        <v>0</v>
      </c>
      <c r="H123" s="59"/>
    </row>
    <row r="124" spans="1:8">
      <c r="A124" s="281" t="s">
        <v>693</v>
      </c>
      <c r="B124" s="269" t="s">
        <v>94</v>
      </c>
      <c r="C124" s="54" t="s">
        <v>908</v>
      </c>
      <c r="D124" s="55" t="s">
        <v>5</v>
      </c>
      <c r="E124" s="72">
        <v>78.989999999999995</v>
      </c>
      <c r="F124" s="57"/>
      <c r="G124" s="261">
        <f t="shared" si="33"/>
        <v>0</v>
      </c>
      <c r="H124" s="59"/>
    </row>
    <row r="125" spans="1:8">
      <c r="A125" s="281" t="s">
        <v>694</v>
      </c>
      <c r="B125" s="129" t="s">
        <v>117</v>
      </c>
      <c r="C125" s="54" t="s">
        <v>909</v>
      </c>
      <c r="D125" s="55" t="s">
        <v>5</v>
      </c>
      <c r="E125" s="71">
        <v>18</v>
      </c>
      <c r="F125" s="57"/>
      <c r="G125" s="58">
        <f t="shared" si="32"/>
        <v>0</v>
      </c>
      <c r="H125" s="59"/>
    </row>
    <row r="126" spans="1:8" ht="25.5">
      <c r="A126" s="281" t="s">
        <v>695</v>
      </c>
      <c r="B126" s="271" t="s">
        <v>121</v>
      </c>
      <c r="C126" s="54" t="s">
        <v>910</v>
      </c>
      <c r="D126" s="55" t="s">
        <v>2</v>
      </c>
      <c r="E126" s="72">
        <v>1.5</v>
      </c>
      <c r="F126" s="57"/>
      <c r="G126" s="261">
        <f t="shared" ref="G126" si="34">ROUND($E126*F126,2)</f>
        <v>0</v>
      </c>
      <c r="H126" s="59"/>
    </row>
    <row r="127" spans="1:8" ht="25.5">
      <c r="A127" s="281" t="s">
        <v>696</v>
      </c>
      <c r="B127" s="271" t="s">
        <v>122</v>
      </c>
      <c r="C127" s="54" t="s">
        <v>911</v>
      </c>
      <c r="D127" s="55" t="s">
        <v>2</v>
      </c>
      <c r="E127" s="72">
        <v>4.5</v>
      </c>
      <c r="F127" s="57"/>
      <c r="G127" s="261">
        <f t="shared" si="32"/>
        <v>0</v>
      </c>
      <c r="H127" s="59"/>
    </row>
    <row r="128" spans="1:8" ht="25.5">
      <c r="A128" s="281" t="s">
        <v>697</v>
      </c>
      <c r="B128" s="271" t="s">
        <v>124</v>
      </c>
      <c r="C128" s="54" t="s">
        <v>912</v>
      </c>
      <c r="D128" s="55" t="s">
        <v>2</v>
      </c>
      <c r="E128" s="72">
        <v>4.5</v>
      </c>
      <c r="F128" s="57"/>
      <c r="G128" s="261">
        <f>ROUND($E128*F128,2)</f>
        <v>0</v>
      </c>
      <c r="H128" s="59"/>
    </row>
    <row r="129" spans="1:8" ht="25.5">
      <c r="A129" s="281" t="s">
        <v>698</v>
      </c>
      <c r="B129" s="271" t="s">
        <v>304</v>
      </c>
      <c r="C129" s="54" t="s">
        <v>913</v>
      </c>
      <c r="D129" s="55" t="s">
        <v>2</v>
      </c>
      <c r="E129" s="72">
        <v>10</v>
      </c>
      <c r="F129" s="57"/>
      <c r="G129" s="261">
        <f t="shared" si="32"/>
        <v>0</v>
      </c>
      <c r="H129" s="59"/>
    </row>
    <row r="130" spans="1:8">
      <c r="A130" s="281" t="s">
        <v>699</v>
      </c>
      <c r="B130" s="129" t="s">
        <v>305</v>
      </c>
      <c r="C130" s="54" t="s">
        <v>914</v>
      </c>
      <c r="D130" s="55" t="s">
        <v>5</v>
      </c>
      <c r="E130" s="71">
        <v>8.3000000000000007</v>
      </c>
      <c r="F130" s="57"/>
      <c r="G130" s="58">
        <f t="shared" si="32"/>
        <v>0</v>
      </c>
      <c r="H130" s="59"/>
    </row>
    <row r="131" spans="1:8" ht="38.25">
      <c r="A131" s="281" t="s">
        <v>700</v>
      </c>
      <c r="B131" s="129" t="s">
        <v>303</v>
      </c>
      <c r="C131" s="54" t="s">
        <v>915</v>
      </c>
      <c r="D131" s="55" t="s">
        <v>2</v>
      </c>
      <c r="E131" s="71">
        <v>17.309999999999999</v>
      </c>
      <c r="F131" s="57"/>
      <c r="G131" s="58">
        <f t="shared" si="32"/>
        <v>0</v>
      </c>
      <c r="H131" s="59"/>
    </row>
    <row r="132" spans="1:8">
      <c r="A132" s="77"/>
      <c r="B132" s="130"/>
      <c r="C132" s="54"/>
      <c r="D132" s="55"/>
      <c r="E132" s="78"/>
      <c r="F132" s="57"/>
      <c r="G132" s="61"/>
      <c r="H132" s="59"/>
    </row>
    <row r="133" spans="1:8">
      <c r="A133" s="45" t="s">
        <v>353</v>
      </c>
      <c r="B133" s="125"/>
      <c r="C133" s="47" t="s">
        <v>354</v>
      </c>
      <c r="D133" s="65"/>
      <c r="E133" s="49"/>
      <c r="F133" s="66"/>
      <c r="G133" s="51">
        <f>SUM(G134:G136)</f>
        <v>0</v>
      </c>
      <c r="H133" s="52" t="e">
        <f>G133/$G$398</f>
        <v>#DIV/0!</v>
      </c>
    </row>
    <row r="134" spans="1:8">
      <c r="A134" s="77" t="s">
        <v>355</v>
      </c>
      <c r="B134" s="132" t="s">
        <v>95</v>
      </c>
      <c r="C134" s="54" t="s">
        <v>916</v>
      </c>
      <c r="D134" s="55" t="s">
        <v>2</v>
      </c>
      <c r="E134" s="74">
        <v>215</v>
      </c>
      <c r="F134" s="57"/>
      <c r="G134" s="261">
        <f>ROUND($E134*F134,2)</f>
        <v>0</v>
      </c>
      <c r="H134" s="59"/>
    </row>
    <row r="135" spans="1:8">
      <c r="A135" s="77" t="s">
        <v>356</v>
      </c>
      <c r="B135" s="132" t="s">
        <v>96</v>
      </c>
      <c r="C135" s="54" t="s">
        <v>917</v>
      </c>
      <c r="D135" s="55" t="s">
        <v>2</v>
      </c>
      <c r="E135" s="74">
        <v>20</v>
      </c>
      <c r="F135" s="57"/>
      <c r="G135" s="261">
        <f>ROUND($E135*F135,2)</f>
        <v>0</v>
      </c>
      <c r="H135" s="59"/>
    </row>
    <row r="136" spans="1:8">
      <c r="A136" s="77"/>
      <c r="B136" s="128"/>
      <c r="C136" s="54"/>
      <c r="D136" s="63"/>
      <c r="E136" s="71"/>
      <c r="F136" s="64"/>
      <c r="G136" s="58"/>
      <c r="H136" s="59"/>
    </row>
    <row r="137" spans="1:8" ht="25.5">
      <c r="A137" s="45" t="s">
        <v>357</v>
      </c>
      <c r="B137" s="125"/>
      <c r="C137" s="47" t="s">
        <v>358</v>
      </c>
      <c r="D137" s="65"/>
      <c r="E137" s="49"/>
      <c r="F137" s="66"/>
      <c r="G137" s="51">
        <f>SUM(G138:G164)</f>
        <v>0</v>
      </c>
      <c r="H137" s="52" t="e">
        <f>G137/$G$398</f>
        <v>#DIV/0!</v>
      </c>
    </row>
    <row r="138" spans="1:8" ht="25.5">
      <c r="A138" s="77" t="s">
        <v>554</v>
      </c>
      <c r="B138" s="132" t="s">
        <v>97</v>
      </c>
      <c r="C138" s="54" t="s">
        <v>918</v>
      </c>
      <c r="D138" s="55" t="s">
        <v>0</v>
      </c>
      <c r="E138" s="74">
        <v>2</v>
      </c>
      <c r="F138" s="57"/>
      <c r="G138" s="261">
        <f t="shared" ref="G138:G159" si="35">ROUND($E138*F138,2)</f>
        <v>0</v>
      </c>
      <c r="H138" s="59"/>
    </row>
    <row r="139" spans="1:8">
      <c r="A139" s="281" t="s">
        <v>555</v>
      </c>
      <c r="B139" s="132" t="s">
        <v>103</v>
      </c>
      <c r="C139" s="54" t="s">
        <v>919</v>
      </c>
      <c r="D139" s="55" t="s">
        <v>2</v>
      </c>
      <c r="E139" s="74">
        <v>25</v>
      </c>
      <c r="F139" s="57"/>
      <c r="G139" s="261">
        <f t="shared" si="35"/>
        <v>0</v>
      </c>
      <c r="H139" s="59"/>
    </row>
    <row r="140" spans="1:8" ht="25.5">
      <c r="A140" s="281" t="s">
        <v>556</v>
      </c>
      <c r="B140" s="132" t="s">
        <v>98</v>
      </c>
      <c r="C140" s="54" t="s">
        <v>920</v>
      </c>
      <c r="D140" s="55" t="s">
        <v>0</v>
      </c>
      <c r="E140" s="74">
        <v>5</v>
      </c>
      <c r="F140" s="57"/>
      <c r="G140" s="261">
        <f t="shared" si="35"/>
        <v>0</v>
      </c>
      <c r="H140" s="59"/>
    </row>
    <row r="141" spans="1:8" ht="25.5">
      <c r="A141" s="281" t="s">
        <v>701</v>
      </c>
      <c r="B141" s="132" t="s">
        <v>99</v>
      </c>
      <c r="C141" s="54" t="s">
        <v>921</v>
      </c>
      <c r="D141" s="55" t="s">
        <v>0</v>
      </c>
      <c r="E141" s="74">
        <v>4</v>
      </c>
      <c r="F141" s="57"/>
      <c r="G141" s="261">
        <f t="shared" ref="G141" si="36">ROUND($E141*F141,2)</f>
        <v>0</v>
      </c>
      <c r="H141" s="59"/>
    </row>
    <row r="142" spans="1:8" ht="25.5">
      <c r="A142" s="281" t="s">
        <v>702</v>
      </c>
      <c r="B142" s="132" t="s">
        <v>100</v>
      </c>
      <c r="C142" s="54" t="s">
        <v>922</v>
      </c>
      <c r="D142" s="55" t="s">
        <v>2</v>
      </c>
      <c r="E142" s="74">
        <v>10</v>
      </c>
      <c r="F142" s="57"/>
      <c r="G142" s="261">
        <f t="shared" si="35"/>
        <v>0</v>
      </c>
      <c r="H142" s="59"/>
    </row>
    <row r="143" spans="1:8" ht="25.5">
      <c r="A143" s="281" t="s">
        <v>703</v>
      </c>
      <c r="B143" s="132" t="s">
        <v>102</v>
      </c>
      <c r="C143" s="54" t="s">
        <v>923</v>
      </c>
      <c r="D143" s="55" t="s">
        <v>2</v>
      </c>
      <c r="E143" s="74">
        <v>5</v>
      </c>
      <c r="F143" s="57"/>
      <c r="G143" s="261">
        <f t="shared" ref="G143" si="37">ROUND($E143*F143,2)</f>
        <v>0</v>
      </c>
      <c r="H143" s="59"/>
    </row>
    <row r="144" spans="1:8" ht="25.5">
      <c r="A144" s="281" t="s">
        <v>704</v>
      </c>
      <c r="B144" s="132" t="s">
        <v>101</v>
      </c>
      <c r="C144" s="54" t="s">
        <v>924</v>
      </c>
      <c r="D144" s="55" t="s">
        <v>2</v>
      </c>
      <c r="E144" s="74">
        <v>6</v>
      </c>
      <c r="F144" s="57"/>
      <c r="G144" s="261">
        <f t="shared" si="35"/>
        <v>0</v>
      </c>
      <c r="H144" s="59"/>
    </row>
    <row r="145" spans="1:8" ht="25.5">
      <c r="A145" s="281" t="s">
        <v>705</v>
      </c>
      <c r="B145" s="270" t="s">
        <v>106</v>
      </c>
      <c r="C145" s="54" t="s">
        <v>925</v>
      </c>
      <c r="D145" s="55" t="s">
        <v>5</v>
      </c>
      <c r="E145" s="74">
        <v>18.61</v>
      </c>
      <c r="F145" s="57"/>
      <c r="G145" s="261">
        <f t="shared" si="35"/>
        <v>0</v>
      </c>
      <c r="H145" s="59"/>
    </row>
    <row r="146" spans="1:8">
      <c r="A146" s="281" t="s">
        <v>706</v>
      </c>
      <c r="B146" s="132" t="s">
        <v>107</v>
      </c>
      <c r="C146" s="54" t="s">
        <v>926</v>
      </c>
      <c r="D146" s="55" t="s">
        <v>2</v>
      </c>
      <c r="E146" s="74">
        <v>13.6</v>
      </c>
      <c r="F146" s="57"/>
      <c r="G146" s="261">
        <f t="shared" si="35"/>
        <v>0</v>
      </c>
      <c r="H146" s="59"/>
    </row>
    <row r="147" spans="1:8">
      <c r="A147" s="281" t="s">
        <v>707</v>
      </c>
      <c r="B147" s="132" t="s">
        <v>108</v>
      </c>
      <c r="C147" s="54" t="s">
        <v>927</v>
      </c>
      <c r="D147" s="55" t="s">
        <v>2</v>
      </c>
      <c r="E147" s="74">
        <v>17.600000000000001</v>
      </c>
      <c r="F147" s="57"/>
      <c r="G147" s="261">
        <f t="shared" si="35"/>
        <v>0</v>
      </c>
      <c r="H147" s="59"/>
    </row>
    <row r="148" spans="1:8">
      <c r="A148" s="281" t="s">
        <v>708</v>
      </c>
      <c r="B148" s="132" t="s">
        <v>109</v>
      </c>
      <c r="C148" s="54" t="s">
        <v>928</v>
      </c>
      <c r="D148" s="55" t="s">
        <v>2</v>
      </c>
      <c r="E148" s="74">
        <v>1.8</v>
      </c>
      <c r="F148" s="57"/>
      <c r="G148" s="261">
        <f t="shared" si="35"/>
        <v>0</v>
      </c>
      <c r="H148" s="59"/>
    </row>
    <row r="149" spans="1:8">
      <c r="A149" s="281" t="s">
        <v>709</v>
      </c>
      <c r="B149" s="132" t="s">
        <v>110</v>
      </c>
      <c r="C149" s="54" t="s">
        <v>929</v>
      </c>
      <c r="D149" s="55" t="s">
        <v>2</v>
      </c>
      <c r="E149" s="74">
        <v>12.7</v>
      </c>
      <c r="F149" s="57"/>
      <c r="G149" s="261">
        <f t="shared" ref="G149" si="38">ROUND($E149*F149,2)</f>
        <v>0</v>
      </c>
      <c r="H149" s="59"/>
    </row>
    <row r="150" spans="1:8" ht="25.5">
      <c r="A150" s="281" t="s">
        <v>710</v>
      </c>
      <c r="B150" s="132" t="s">
        <v>111</v>
      </c>
      <c r="C150" s="273" t="s">
        <v>930</v>
      </c>
      <c r="D150" s="55" t="s">
        <v>2</v>
      </c>
      <c r="E150" s="74">
        <v>1.2</v>
      </c>
      <c r="F150" s="57"/>
      <c r="G150" s="261">
        <f t="shared" si="35"/>
        <v>0</v>
      </c>
      <c r="H150" s="59"/>
    </row>
    <row r="151" spans="1:8">
      <c r="A151" s="281" t="s">
        <v>711</v>
      </c>
      <c r="B151" s="269" t="s">
        <v>112</v>
      </c>
      <c r="C151" s="54" t="s">
        <v>931</v>
      </c>
      <c r="D151" s="55" t="s">
        <v>2</v>
      </c>
      <c r="E151" s="74">
        <v>31.200000000000003</v>
      </c>
      <c r="F151" s="57"/>
      <c r="G151" s="261">
        <f t="shared" si="35"/>
        <v>0</v>
      </c>
      <c r="H151" s="59"/>
    </row>
    <row r="152" spans="1:8">
      <c r="A152" s="281" t="s">
        <v>712</v>
      </c>
      <c r="B152" s="269" t="s">
        <v>113</v>
      </c>
      <c r="C152" s="54" t="s">
        <v>932</v>
      </c>
      <c r="D152" s="55" t="s">
        <v>2</v>
      </c>
      <c r="E152" s="74">
        <v>2.4</v>
      </c>
      <c r="F152" s="57"/>
      <c r="G152" s="261">
        <f t="shared" si="35"/>
        <v>0</v>
      </c>
      <c r="H152" s="59"/>
    </row>
    <row r="153" spans="1:8" ht="25.5">
      <c r="A153" s="281" t="s">
        <v>713</v>
      </c>
      <c r="B153" s="269" t="s">
        <v>114</v>
      </c>
      <c r="C153" s="54" t="s">
        <v>933</v>
      </c>
      <c r="D153" s="55" t="s">
        <v>5</v>
      </c>
      <c r="E153" s="74">
        <v>27.5</v>
      </c>
      <c r="F153" s="57"/>
      <c r="G153" s="261">
        <f t="shared" si="35"/>
        <v>0</v>
      </c>
      <c r="H153" s="59"/>
    </row>
    <row r="154" spans="1:8" ht="25.5">
      <c r="A154" s="281" t="s">
        <v>714</v>
      </c>
      <c r="B154" s="128" t="s">
        <v>115</v>
      </c>
      <c r="C154" s="54" t="s">
        <v>934</v>
      </c>
      <c r="D154" s="55" t="s">
        <v>7</v>
      </c>
      <c r="E154" s="70">
        <v>19</v>
      </c>
      <c r="F154" s="57"/>
      <c r="G154" s="58">
        <f t="shared" si="35"/>
        <v>0</v>
      </c>
      <c r="H154" s="59"/>
    </row>
    <row r="155" spans="1:8">
      <c r="A155" s="281" t="s">
        <v>715</v>
      </c>
      <c r="B155" s="128" t="s">
        <v>116</v>
      </c>
      <c r="C155" s="54" t="s">
        <v>935</v>
      </c>
      <c r="D155" s="55" t="s">
        <v>0</v>
      </c>
      <c r="E155" s="70">
        <v>19</v>
      </c>
      <c r="F155" s="57"/>
      <c r="G155" s="58">
        <f t="shared" si="35"/>
        <v>0</v>
      </c>
      <c r="H155" s="59"/>
    </row>
    <row r="156" spans="1:8" ht="25.5">
      <c r="A156" s="281" t="s">
        <v>716</v>
      </c>
      <c r="B156" s="123" t="s">
        <v>118</v>
      </c>
      <c r="C156" s="54" t="s">
        <v>936</v>
      </c>
      <c r="D156" s="55" t="s">
        <v>5</v>
      </c>
      <c r="E156" s="70">
        <v>6</v>
      </c>
      <c r="F156" s="57"/>
      <c r="G156" s="58">
        <f t="shared" si="35"/>
        <v>0</v>
      </c>
      <c r="H156" s="59"/>
    </row>
    <row r="157" spans="1:8" ht="25.5">
      <c r="A157" s="281" t="s">
        <v>717</v>
      </c>
      <c r="B157" s="123" t="s">
        <v>119</v>
      </c>
      <c r="C157" s="54" t="s">
        <v>937</v>
      </c>
      <c r="D157" s="55" t="s">
        <v>0</v>
      </c>
      <c r="E157" s="70">
        <v>3</v>
      </c>
      <c r="F157" s="57"/>
      <c r="G157" s="58">
        <f t="shared" ref="G157" si="39">ROUND($E157*F157,2)</f>
        <v>0</v>
      </c>
      <c r="H157" s="59"/>
    </row>
    <row r="158" spans="1:8" ht="25.5">
      <c r="A158" s="281" t="s">
        <v>718</v>
      </c>
      <c r="B158" s="123" t="s">
        <v>120</v>
      </c>
      <c r="C158" s="54" t="s">
        <v>938</v>
      </c>
      <c r="D158" s="55" t="s">
        <v>0</v>
      </c>
      <c r="E158" s="70">
        <v>6</v>
      </c>
      <c r="F158" s="57"/>
      <c r="G158" s="58">
        <f t="shared" si="35"/>
        <v>0</v>
      </c>
      <c r="H158" s="59"/>
    </row>
    <row r="159" spans="1:8" ht="38.25">
      <c r="A159" s="281" t="s">
        <v>719</v>
      </c>
      <c r="B159" s="123" t="s">
        <v>454</v>
      </c>
      <c r="C159" s="54" t="s">
        <v>939</v>
      </c>
      <c r="D159" s="55" t="s">
        <v>0</v>
      </c>
      <c r="E159" s="70">
        <v>6</v>
      </c>
      <c r="F159" s="57"/>
      <c r="G159" s="58">
        <f t="shared" si="35"/>
        <v>0</v>
      </c>
      <c r="H159" s="59"/>
    </row>
    <row r="160" spans="1:8" ht="25.5">
      <c r="A160" s="281" t="s">
        <v>720</v>
      </c>
      <c r="B160" s="123" t="s">
        <v>123</v>
      </c>
      <c r="C160" s="54" t="s">
        <v>940</v>
      </c>
      <c r="D160" s="55" t="s">
        <v>0</v>
      </c>
      <c r="E160" s="70">
        <v>32</v>
      </c>
      <c r="F160" s="57"/>
      <c r="G160" s="58">
        <f t="shared" ref="G160" si="40">ROUND($E160*F160,2)</f>
        <v>0</v>
      </c>
      <c r="H160" s="59"/>
    </row>
    <row r="161" spans="1:8" ht="25.5">
      <c r="A161" s="281" t="s">
        <v>721</v>
      </c>
      <c r="B161" s="268" t="s">
        <v>431</v>
      </c>
      <c r="C161" s="54" t="s">
        <v>679</v>
      </c>
      <c r="D161" s="55" t="s">
        <v>430</v>
      </c>
      <c r="E161" s="74">
        <v>3</v>
      </c>
      <c r="F161" s="57"/>
      <c r="G161" s="261">
        <f>ROUND($E161*F161,2)</f>
        <v>0</v>
      </c>
      <c r="H161" s="59"/>
    </row>
    <row r="162" spans="1:8">
      <c r="A162" s="281" t="s">
        <v>722</v>
      </c>
      <c r="B162" s="135" t="s">
        <v>434</v>
      </c>
      <c r="C162" s="54" t="s">
        <v>557</v>
      </c>
      <c r="D162" s="55" t="s">
        <v>430</v>
      </c>
      <c r="E162" s="56">
        <v>2</v>
      </c>
      <c r="F162" s="57"/>
      <c r="G162" s="58">
        <f t="shared" ref="G162" si="41">ROUND($E162*F162,2)</f>
        <v>0</v>
      </c>
      <c r="H162" s="59"/>
    </row>
    <row r="163" spans="1:8" ht="25.5">
      <c r="A163" s="281" t="s">
        <v>723</v>
      </c>
      <c r="B163" s="135" t="s">
        <v>435</v>
      </c>
      <c r="C163" s="54" t="s">
        <v>558</v>
      </c>
      <c r="D163" s="55" t="s">
        <v>430</v>
      </c>
      <c r="E163" s="56">
        <v>3</v>
      </c>
      <c r="F163" s="57"/>
      <c r="G163" s="58">
        <f t="shared" ref="G163" si="42">ROUND($E163*F163,2)</f>
        <v>0</v>
      </c>
      <c r="H163" s="59"/>
    </row>
    <row r="164" spans="1:8">
      <c r="A164" s="77"/>
      <c r="B164" s="123"/>
      <c r="C164" s="60"/>
      <c r="D164" s="80"/>
      <c r="E164" s="70"/>
      <c r="F164" s="81"/>
      <c r="G164" s="61"/>
      <c r="H164" s="62"/>
    </row>
    <row r="165" spans="1:8">
      <c r="A165" s="45" t="s">
        <v>359</v>
      </c>
      <c r="B165" s="125"/>
      <c r="C165" s="47" t="s">
        <v>559</v>
      </c>
      <c r="D165" s="65"/>
      <c r="E165" s="49"/>
      <c r="F165" s="66"/>
      <c r="G165" s="82">
        <f>SUM(G166:G174)</f>
        <v>0</v>
      </c>
      <c r="H165" s="52" t="e">
        <f>G165/$G$398</f>
        <v>#DIV/0!</v>
      </c>
    </row>
    <row r="166" spans="1:8" s="5" customFormat="1" ht="25.5">
      <c r="A166" s="77" t="s">
        <v>360</v>
      </c>
      <c r="B166" s="128" t="s">
        <v>131</v>
      </c>
      <c r="C166" s="54" t="s">
        <v>941</v>
      </c>
      <c r="D166" s="55" t="s">
        <v>5</v>
      </c>
      <c r="E166" s="74">
        <v>170</v>
      </c>
      <c r="F166" s="57"/>
      <c r="G166" s="58">
        <f t="shared" ref="G166:G173" si="43">ROUND($E166*F166,2)</f>
        <v>0</v>
      </c>
      <c r="H166" s="79"/>
    </row>
    <row r="167" spans="1:8" s="5" customFormat="1" ht="25.5">
      <c r="A167" s="281" t="s">
        <v>361</v>
      </c>
      <c r="B167" s="285" t="s">
        <v>132</v>
      </c>
      <c r="C167" s="273" t="s">
        <v>942</v>
      </c>
      <c r="D167" s="274" t="s">
        <v>5</v>
      </c>
      <c r="E167" s="74">
        <v>170</v>
      </c>
      <c r="F167" s="275"/>
      <c r="G167" s="276">
        <f t="shared" ref="G167:G169" si="44">ROUND($E167*F167,2)</f>
        <v>0</v>
      </c>
      <c r="H167" s="79"/>
    </row>
    <row r="168" spans="1:8" s="5" customFormat="1" ht="25.5">
      <c r="A168" s="281" t="s">
        <v>362</v>
      </c>
      <c r="B168" s="285" t="s">
        <v>133</v>
      </c>
      <c r="C168" s="273" t="s">
        <v>943</v>
      </c>
      <c r="D168" s="274" t="s">
        <v>5</v>
      </c>
      <c r="E168" s="74">
        <v>40</v>
      </c>
      <c r="F168" s="275"/>
      <c r="G168" s="276">
        <f t="shared" si="44"/>
        <v>0</v>
      </c>
      <c r="H168" s="79"/>
    </row>
    <row r="169" spans="1:8" s="5" customFormat="1" ht="25.5">
      <c r="A169" s="281" t="s">
        <v>446</v>
      </c>
      <c r="B169" s="285" t="s">
        <v>134</v>
      </c>
      <c r="C169" s="273" t="s">
        <v>944</v>
      </c>
      <c r="D169" s="274" t="s">
        <v>5</v>
      </c>
      <c r="E169" s="74">
        <v>40</v>
      </c>
      <c r="F169" s="275"/>
      <c r="G169" s="276">
        <f t="shared" si="44"/>
        <v>0</v>
      </c>
      <c r="H169" s="79"/>
    </row>
    <row r="170" spans="1:8" s="5" customFormat="1" ht="25.5">
      <c r="A170" s="281" t="s">
        <v>761</v>
      </c>
      <c r="B170" s="285" t="s">
        <v>136</v>
      </c>
      <c r="C170" s="273" t="s">
        <v>945</v>
      </c>
      <c r="D170" s="274" t="s">
        <v>2</v>
      </c>
      <c r="E170" s="74">
        <v>62.900000000000006</v>
      </c>
      <c r="F170" s="275"/>
      <c r="G170" s="276">
        <f t="shared" ref="G170" si="45">ROUND($E170*F170,2)</f>
        <v>0</v>
      </c>
      <c r="H170" s="79"/>
    </row>
    <row r="171" spans="1:8" s="5" customFormat="1" ht="25.5">
      <c r="A171" s="281" t="s">
        <v>762</v>
      </c>
      <c r="B171" s="128" t="s">
        <v>135</v>
      </c>
      <c r="C171" s="54" t="s">
        <v>946</v>
      </c>
      <c r="D171" s="55" t="s">
        <v>2</v>
      </c>
      <c r="E171" s="74">
        <v>204.71</v>
      </c>
      <c r="F171" s="57"/>
      <c r="G171" s="58">
        <f t="shared" si="43"/>
        <v>0</v>
      </c>
      <c r="H171" s="79"/>
    </row>
    <row r="172" spans="1:8" ht="25.5">
      <c r="A172" s="281" t="s">
        <v>763</v>
      </c>
      <c r="B172" s="128" t="s">
        <v>137</v>
      </c>
      <c r="C172" s="54" t="s">
        <v>947</v>
      </c>
      <c r="D172" s="55" t="s">
        <v>6</v>
      </c>
      <c r="E172" s="74">
        <v>1.44</v>
      </c>
      <c r="F172" s="57"/>
      <c r="G172" s="58">
        <f t="shared" si="43"/>
        <v>0</v>
      </c>
      <c r="H172" s="59"/>
    </row>
    <row r="173" spans="1:8">
      <c r="A173" s="281" t="s">
        <v>764</v>
      </c>
      <c r="B173" s="128" t="s">
        <v>83</v>
      </c>
      <c r="C173" s="54" t="s">
        <v>894</v>
      </c>
      <c r="D173" s="55" t="s">
        <v>6</v>
      </c>
      <c r="E173" s="70">
        <v>22.7</v>
      </c>
      <c r="F173" s="57"/>
      <c r="G173" s="58">
        <f t="shared" si="43"/>
        <v>0</v>
      </c>
      <c r="H173" s="83"/>
    </row>
    <row r="174" spans="1:8">
      <c r="A174" s="84"/>
      <c r="B174" s="136"/>
      <c r="C174" s="85"/>
      <c r="D174" s="86"/>
      <c r="E174" s="87"/>
      <c r="F174" s="88"/>
      <c r="G174" s="89"/>
      <c r="H174" s="83"/>
    </row>
    <row r="175" spans="1:8">
      <c r="A175" s="45" t="s">
        <v>363</v>
      </c>
      <c r="B175" s="125"/>
      <c r="C175" s="47" t="s">
        <v>364</v>
      </c>
      <c r="D175" s="65"/>
      <c r="E175" s="49"/>
      <c r="F175" s="66"/>
      <c r="G175" s="82">
        <f>SUM(G176:G185)</f>
        <v>0</v>
      </c>
      <c r="H175" s="52" t="e">
        <f>G175/$G$398</f>
        <v>#DIV/0!</v>
      </c>
    </row>
    <row r="176" spans="1:8">
      <c r="A176" s="77" t="s">
        <v>365</v>
      </c>
      <c r="B176" s="128" t="s">
        <v>138</v>
      </c>
      <c r="C176" s="54" t="s">
        <v>948</v>
      </c>
      <c r="D176" s="55" t="s">
        <v>2</v>
      </c>
      <c r="E176" s="70">
        <v>83.55</v>
      </c>
      <c r="F176" s="57"/>
      <c r="G176" s="58">
        <f t="shared" ref="G176:G183" si="46">ROUND($E176*F176,2)</f>
        <v>0</v>
      </c>
      <c r="H176" s="59"/>
    </row>
    <row r="177" spans="1:8">
      <c r="A177" s="281" t="s">
        <v>565</v>
      </c>
      <c r="B177" s="128" t="s">
        <v>139</v>
      </c>
      <c r="C177" s="54" t="s">
        <v>949</v>
      </c>
      <c r="D177" s="55" t="s">
        <v>2</v>
      </c>
      <c r="E177" s="74">
        <v>355</v>
      </c>
      <c r="F177" s="57"/>
      <c r="G177" s="58">
        <f t="shared" si="46"/>
        <v>0</v>
      </c>
      <c r="H177" s="59"/>
    </row>
    <row r="178" spans="1:8">
      <c r="A178" s="281" t="s">
        <v>566</v>
      </c>
      <c r="B178" s="128" t="s">
        <v>140</v>
      </c>
      <c r="C178" s="54" t="s">
        <v>950</v>
      </c>
      <c r="D178" s="55" t="s">
        <v>2</v>
      </c>
      <c r="E178" s="74">
        <v>1140</v>
      </c>
      <c r="F178" s="57"/>
      <c r="G178" s="58">
        <f t="shared" si="46"/>
        <v>0</v>
      </c>
      <c r="H178" s="59"/>
    </row>
    <row r="179" spans="1:8">
      <c r="A179" s="281" t="s">
        <v>567</v>
      </c>
      <c r="B179" s="128" t="s">
        <v>323</v>
      </c>
      <c r="C179" s="54" t="s">
        <v>814</v>
      </c>
      <c r="D179" s="55" t="s">
        <v>2</v>
      </c>
      <c r="E179" s="74">
        <v>83.55</v>
      </c>
      <c r="F179" s="57"/>
      <c r="G179" s="58">
        <f t="shared" si="46"/>
        <v>0</v>
      </c>
      <c r="H179" s="59"/>
    </row>
    <row r="180" spans="1:8">
      <c r="A180" s="281" t="s">
        <v>568</v>
      </c>
      <c r="B180" s="283" t="s">
        <v>141</v>
      </c>
      <c r="C180" s="273" t="s">
        <v>815</v>
      </c>
      <c r="D180" s="274" t="s">
        <v>28</v>
      </c>
      <c r="E180" s="74">
        <v>237.33</v>
      </c>
      <c r="F180" s="275"/>
      <c r="G180" s="276">
        <f t="shared" ref="G180" si="47">ROUND($E180*F180,2)</f>
        <v>0</v>
      </c>
      <c r="H180" s="277"/>
    </row>
    <row r="181" spans="1:8">
      <c r="A181" s="281" t="s">
        <v>569</v>
      </c>
      <c r="B181" s="123" t="s">
        <v>142</v>
      </c>
      <c r="C181" s="54" t="s">
        <v>816</v>
      </c>
      <c r="D181" s="55" t="s">
        <v>28</v>
      </c>
      <c r="E181" s="74">
        <v>3101.75</v>
      </c>
      <c r="F181" s="57"/>
      <c r="G181" s="58">
        <f t="shared" si="46"/>
        <v>0</v>
      </c>
      <c r="H181" s="59"/>
    </row>
    <row r="182" spans="1:8">
      <c r="A182" s="281" t="s">
        <v>570</v>
      </c>
      <c r="B182" s="128" t="s">
        <v>143</v>
      </c>
      <c r="C182" s="54" t="s">
        <v>817</v>
      </c>
      <c r="D182" s="55" t="s">
        <v>2</v>
      </c>
      <c r="E182" s="72">
        <v>355</v>
      </c>
      <c r="F182" s="57"/>
      <c r="G182" s="58">
        <f t="shared" ref="G182" si="48">ROUND($E182*F182,2)</f>
        <v>0</v>
      </c>
      <c r="H182" s="59"/>
    </row>
    <row r="183" spans="1:8">
      <c r="A183" s="281" t="s">
        <v>571</v>
      </c>
      <c r="B183" s="128" t="s">
        <v>144</v>
      </c>
      <c r="C183" s="54" t="s">
        <v>818</v>
      </c>
      <c r="D183" s="55" t="s">
        <v>2</v>
      </c>
      <c r="E183" s="72">
        <v>1140</v>
      </c>
      <c r="F183" s="57"/>
      <c r="G183" s="58">
        <f t="shared" si="46"/>
        <v>0</v>
      </c>
      <c r="H183" s="59"/>
    </row>
    <row r="184" spans="1:8">
      <c r="A184" s="281" t="s">
        <v>765</v>
      </c>
      <c r="B184" s="128" t="s">
        <v>145</v>
      </c>
      <c r="C184" s="54" t="s">
        <v>819</v>
      </c>
      <c r="D184" s="55" t="s">
        <v>2</v>
      </c>
      <c r="E184" s="71">
        <v>8.5</v>
      </c>
      <c r="F184" s="57"/>
      <c r="G184" s="58">
        <f t="shared" ref="G184" si="49">ROUND($E184*F184,2)</f>
        <v>0</v>
      </c>
      <c r="H184" s="59"/>
    </row>
    <row r="185" spans="1:8">
      <c r="A185" s="77"/>
      <c r="B185" s="128"/>
      <c r="C185" s="54"/>
      <c r="D185" s="63"/>
      <c r="E185" s="70"/>
      <c r="F185" s="64"/>
      <c r="G185" s="58"/>
      <c r="H185" s="59"/>
    </row>
    <row r="186" spans="1:8">
      <c r="A186" s="90" t="s">
        <v>366</v>
      </c>
      <c r="B186" s="137"/>
      <c r="C186" s="91" t="s">
        <v>367</v>
      </c>
      <c r="D186" s="92"/>
      <c r="E186" s="93"/>
      <c r="F186" s="94"/>
      <c r="G186" s="95">
        <f>SUM(G187:G292)</f>
        <v>0</v>
      </c>
      <c r="H186" s="96" t="e">
        <f>G186/$G$398</f>
        <v>#DIV/0!</v>
      </c>
    </row>
    <row r="187" spans="1:8" ht="25.5">
      <c r="A187" s="77" t="s">
        <v>473</v>
      </c>
      <c r="B187" s="285" t="s">
        <v>149</v>
      </c>
      <c r="C187" s="273" t="s">
        <v>951</v>
      </c>
      <c r="D187" s="274" t="s">
        <v>0</v>
      </c>
      <c r="E187" s="280">
        <v>1</v>
      </c>
      <c r="F187" s="275"/>
      <c r="G187" s="276">
        <f t="shared" ref="G187:G272" si="50">ROUND($E187*F187,2)</f>
        <v>0</v>
      </c>
      <c r="H187" s="277"/>
    </row>
    <row r="188" spans="1:8">
      <c r="A188" s="281" t="s">
        <v>572</v>
      </c>
      <c r="B188" s="285" t="s">
        <v>150</v>
      </c>
      <c r="C188" s="273" t="s">
        <v>952</v>
      </c>
      <c r="D188" s="274" t="s">
        <v>0</v>
      </c>
      <c r="E188" s="280">
        <v>15</v>
      </c>
      <c r="F188" s="275"/>
      <c r="G188" s="276">
        <f t="shared" si="50"/>
        <v>0</v>
      </c>
      <c r="H188" s="278"/>
    </row>
    <row r="189" spans="1:8" ht="25.5">
      <c r="A189" s="281" t="s">
        <v>573</v>
      </c>
      <c r="B189" s="285" t="s">
        <v>151</v>
      </c>
      <c r="C189" s="273" t="s">
        <v>953</v>
      </c>
      <c r="D189" s="274" t="s">
        <v>0</v>
      </c>
      <c r="E189" s="280">
        <v>1</v>
      </c>
      <c r="F189" s="275"/>
      <c r="G189" s="276">
        <f t="shared" si="50"/>
        <v>0</v>
      </c>
      <c r="H189" s="278"/>
    </row>
    <row r="190" spans="1:8">
      <c r="A190" s="281" t="s">
        <v>574</v>
      </c>
      <c r="B190" s="285" t="s">
        <v>152</v>
      </c>
      <c r="C190" s="273" t="s">
        <v>954</v>
      </c>
      <c r="D190" s="274" t="s">
        <v>0</v>
      </c>
      <c r="E190" s="280">
        <v>1</v>
      </c>
      <c r="F190" s="275"/>
      <c r="G190" s="276">
        <f t="shared" si="50"/>
        <v>0</v>
      </c>
      <c r="H190" s="277"/>
    </row>
    <row r="191" spans="1:8" ht="25.5">
      <c r="A191" s="281" t="s">
        <v>575</v>
      </c>
      <c r="B191" s="285" t="s">
        <v>153</v>
      </c>
      <c r="C191" s="273" t="s">
        <v>955</v>
      </c>
      <c r="D191" s="274" t="s">
        <v>0</v>
      </c>
      <c r="E191" s="280">
        <v>6</v>
      </c>
      <c r="F191" s="275"/>
      <c r="G191" s="276">
        <f t="shared" si="50"/>
        <v>0</v>
      </c>
      <c r="H191" s="277"/>
    </row>
    <row r="192" spans="1:8" ht="25.5">
      <c r="A192" s="281" t="s">
        <v>576</v>
      </c>
      <c r="B192" s="285" t="s">
        <v>154</v>
      </c>
      <c r="C192" s="273" t="s">
        <v>956</v>
      </c>
      <c r="D192" s="274" t="s">
        <v>0</v>
      </c>
      <c r="E192" s="280">
        <v>1</v>
      </c>
      <c r="F192" s="275"/>
      <c r="G192" s="276">
        <f t="shared" ref="G192" si="51">ROUND($E192*F192,2)</f>
        <v>0</v>
      </c>
      <c r="H192" s="277"/>
    </row>
    <row r="193" spans="1:8" ht="25.5">
      <c r="A193" s="281" t="s">
        <v>577</v>
      </c>
      <c r="B193" s="285" t="s">
        <v>821</v>
      </c>
      <c r="C193" s="273" t="s">
        <v>957</v>
      </c>
      <c r="D193" s="274" t="s">
        <v>2</v>
      </c>
      <c r="E193" s="280">
        <v>0.5</v>
      </c>
      <c r="F193" s="275"/>
      <c r="G193" s="276">
        <f t="shared" ref="G193" si="52">ROUND($E193*F193,2)</f>
        <v>0</v>
      </c>
      <c r="H193" s="277"/>
    </row>
    <row r="194" spans="1:8">
      <c r="A194" s="281" t="s">
        <v>578</v>
      </c>
      <c r="B194" s="285" t="s">
        <v>155</v>
      </c>
      <c r="C194" s="273" t="s">
        <v>958</v>
      </c>
      <c r="D194" s="274" t="s">
        <v>28</v>
      </c>
      <c r="E194" s="280">
        <v>12.2</v>
      </c>
      <c r="F194" s="275"/>
      <c r="G194" s="276">
        <f t="shared" si="50"/>
        <v>0</v>
      </c>
      <c r="H194" s="277"/>
    </row>
    <row r="195" spans="1:8" ht="25.5">
      <c r="A195" s="281" t="s">
        <v>579</v>
      </c>
      <c r="B195" s="283" t="s">
        <v>156</v>
      </c>
      <c r="C195" s="273" t="s">
        <v>959</v>
      </c>
      <c r="D195" s="274" t="s">
        <v>0</v>
      </c>
      <c r="E195" s="280">
        <v>5</v>
      </c>
      <c r="F195" s="275"/>
      <c r="G195" s="276">
        <f t="shared" si="50"/>
        <v>0</v>
      </c>
      <c r="H195" s="277"/>
    </row>
    <row r="196" spans="1:8" ht="25.5">
      <c r="A196" s="281" t="s">
        <v>580</v>
      </c>
      <c r="B196" s="283" t="s">
        <v>157</v>
      </c>
      <c r="C196" s="273" t="s">
        <v>960</v>
      </c>
      <c r="D196" s="274" t="s">
        <v>0</v>
      </c>
      <c r="E196" s="280">
        <v>2</v>
      </c>
      <c r="F196" s="275"/>
      <c r="G196" s="276">
        <f t="shared" ref="G196" si="53">ROUND($E196*F196,2)</f>
        <v>0</v>
      </c>
      <c r="H196" s="277"/>
    </row>
    <row r="197" spans="1:8" ht="25.5">
      <c r="A197" s="281" t="s">
        <v>581</v>
      </c>
      <c r="B197" s="283" t="s">
        <v>158</v>
      </c>
      <c r="C197" s="273" t="s">
        <v>961</v>
      </c>
      <c r="D197" s="274" t="s">
        <v>0</v>
      </c>
      <c r="E197" s="280">
        <v>60</v>
      </c>
      <c r="F197" s="275"/>
      <c r="G197" s="276">
        <f t="shared" si="50"/>
        <v>0</v>
      </c>
      <c r="H197" s="277"/>
    </row>
    <row r="198" spans="1:8" ht="25.5">
      <c r="A198" s="281" t="s">
        <v>61</v>
      </c>
      <c r="B198" s="283" t="s">
        <v>159</v>
      </c>
      <c r="C198" s="273" t="s">
        <v>962</v>
      </c>
      <c r="D198" s="274" t="s">
        <v>0</v>
      </c>
      <c r="E198" s="280">
        <v>28</v>
      </c>
      <c r="F198" s="275"/>
      <c r="G198" s="276">
        <f t="shared" si="50"/>
        <v>0</v>
      </c>
      <c r="H198" s="277"/>
    </row>
    <row r="199" spans="1:8" ht="25.5">
      <c r="A199" s="281" t="s">
        <v>582</v>
      </c>
      <c r="B199" s="285" t="s">
        <v>160</v>
      </c>
      <c r="C199" s="273" t="s">
        <v>963</v>
      </c>
      <c r="D199" s="274" t="s">
        <v>0</v>
      </c>
      <c r="E199" s="280">
        <v>5</v>
      </c>
      <c r="F199" s="275"/>
      <c r="G199" s="276">
        <f t="shared" si="50"/>
        <v>0</v>
      </c>
      <c r="H199" s="277"/>
    </row>
    <row r="200" spans="1:8" ht="25.5">
      <c r="A200" s="281" t="s">
        <v>62</v>
      </c>
      <c r="B200" s="285" t="s">
        <v>161</v>
      </c>
      <c r="C200" s="273" t="s">
        <v>964</v>
      </c>
      <c r="D200" s="274" t="s">
        <v>0</v>
      </c>
      <c r="E200" s="280">
        <v>2</v>
      </c>
      <c r="F200" s="275"/>
      <c r="G200" s="276">
        <f t="shared" ref="G200" si="54">ROUND($E200*F200,2)</f>
        <v>0</v>
      </c>
      <c r="H200" s="277"/>
    </row>
    <row r="201" spans="1:8">
      <c r="A201" s="281" t="s">
        <v>583</v>
      </c>
      <c r="B201" s="285" t="s">
        <v>162</v>
      </c>
      <c r="C201" s="273" t="s">
        <v>965</v>
      </c>
      <c r="D201" s="274" t="s">
        <v>0</v>
      </c>
      <c r="E201" s="280">
        <v>5</v>
      </c>
      <c r="F201" s="275"/>
      <c r="G201" s="276">
        <f t="shared" si="50"/>
        <v>0</v>
      </c>
      <c r="H201" s="277"/>
    </row>
    <row r="202" spans="1:8">
      <c r="A202" s="281" t="s">
        <v>584</v>
      </c>
      <c r="B202" s="285" t="s">
        <v>163</v>
      </c>
      <c r="C202" s="273" t="s">
        <v>966</v>
      </c>
      <c r="D202" s="274" t="s">
        <v>0</v>
      </c>
      <c r="E202" s="280">
        <v>5</v>
      </c>
      <c r="F202" s="275"/>
      <c r="G202" s="276">
        <f t="shared" ref="G202" si="55">ROUND($E202*F202,2)</f>
        <v>0</v>
      </c>
      <c r="H202" s="277"/>
    </row>
    <row r="203" spans="1:8">
      <c r="A203" s="281" t="s">
        <v>585</v>
      </c>
      <c r="B203" s="285" t="s">
        <v>164</v>
      </c>
      <c r="C203" s="273" t="s">
        <v>967</v>
      </c>
      <c r="D203" s="274" t="s">
        <v>0</v>
      </c>
      <c r="E203" s="280">
        <v>3</v>
      </c>
      <c r="F203" s="275"/>
      <c r="G203" s="276">
        <f t="shared" ref="G203" si="56">ROUND($E203*F203,2)</f>
        <v>0</v>
      </c>
      <c r="H203" s="277"/>
    </row>
    <row r="204" spans="1:8" ht="25.5">
      <c r="A204" s="281" t="s">
        <v>586</v>
      </c>
      <c r="B204" s="285" t="s">
        <v>165</v>
      </c>
      <c r="C204" s="273" t="s">
        <v>968</v>
      </c>
      <c r="D204" s="274" t="s">
        <v>0</v>
      </c>
      <c r="E204" s="280">
        <v>8</v>
      </c>
      <c r="F204" s="275"/>
      <c r="G204" s="276">
        <f t="shared" si="50"/>
        <v>0</v>
      </c>
      <c r="H204" s="277"/>
    </row>
    <row r="205" spans="1:8" ht="25.5">
      <c r="A205" s="281" t="s">
        <v>587</v>
      </c>
      <c r="B205" s="285" t="s">
        <v>166</v>
      </c>
      <c r="C205" s="273" t="s">
        <v>969</v>
      </c>
      <c r="D205" s="274" t="s">
        <v>0</v>
      </c>
      <c r="E205" s="280">
        <v>3</v>
      </c>
      <c r="F205" s="275"/>
      <c r="G205" s="276">
        <f t="shared" ref="G205" si="57">ROUND($E205*F205,2)</f>
        <v>0</v>
      </c>
      <c r="H205" s="277"/>
    </row>
    <row r="206" spans="1:8" ht="25.5">
      <c r="A206" s="281" t="s">
        <v>588</v>
      </c>
      <c r="B206" s="285" t="s">
        <v>167</v>
      </c>
      <c r="C206" s="273" t="s">
        <v>970</v>
      </c>
      <c r="D206" s="274" t="s">
        <v>0</v>
      </c>
      <c r="E206" s="280">
        <v>1</v>
      </c>
      <c r="F206" s="275"/>
      <c r="G206" s="276">
        <f t="shared" si="50"/>
        <v>0</v>
      </c>
      <c r="H206" s="277"/>
    </row>
    <row r="207" spans="1:8">
      <c r="A207" s="281" t="s">
        <v>589</v>
      </c>
      <c r="B207" s="283" t="s">
        <v>168</v>
      </c>
      <c r="C207" s="273" t="s">
        <v>971</v>
      </c>
      <c r="D207" s="274" t="s">
        <v>5</v>
      </c>
      <c r="E207" s="280">
        <v>250</v>
      </c>
      <c r="F207" s="275"/>
      <c r="G207" s="276">
        <f t="shared" si="50"/>
        <v>0</v>
      </c>
      <c r="H207" s="277"/>
    </row>
    <row r="208" spans="1:8">
      <c r="A208" s="281" t="s">
        <v>590</v>
      </c>
      <c r="B208" s="283" t="s">
        <v>169</v>
      </c>
      <c r="C208" s="273" t="s">
        <v>972</v>
      </c>
      <c r="D208" s="274" t="s">
        <v>5</v>
      </c>
      <c r="E208" s="280">
        <v>400</v>
      </c>
      <c r="F208" s="275"/>
      <c r="G208" s="276">
        <f t="shared" si="50"/>
        <v>0</v>
      </c>
      <c r="H208" s="277"/>
    </row>
    <row r="209" spans="1:8">
      <c r="A209" s="281" t="s">
        <v>591</v>
      </c>
      <c r="B209" s="283" t="s">
        <v>170</v>
      </c>
      <c r="C209" s="273" t="s">
        <v>973</v>
      </c>
      <c r="D209" s="274" t="s">
        <v>5</v>
      </c>
      <c r="E209" s="280">
        <v>150</v>
      </c>
      <c r="F209" s="275"/>
      <c r="G209" s="276">
        <f t="shared" si="50"/>
        <v>0</v>
      </c>
      <c r="H209" s="277"/>
    </row>
    <row r="210" spans="1:8">
      <c r="A210" s="281" t="s">
        <v>592</v>
      </c>
      <c r="B210" s="283" t="s">
        <v>171</v>
      </c>
      <c r="C210" s="273" t="s">
        <v>974</v>
      </c>
      <c r="D210" s="274" t="s">
        <v>5</v>
      </c>
      <c r="E210" s="280">
        <v>80</v>
      </c>
      <c r="F210" s="275"/>
      <c r="G210" s="276">
        <f t="shared" si="50"/>
        <v>0</v>
      </c>
      <c r="H210" s="277"/>
    </row>
    <row r="211" spans="1:8">
      <c r="A211" s="281" t="s">
        <v>593</v>
      </c>
      <c r="B211" s="283" t="s">
        <v>172</v>
      </c>
      <c r="C211" s="273" t="s">
        <v>975</v>
      </c>
      <c r="D211" s="274" t="s">
        <v>5</v>
      </c>
      <c r="E211" s="280">
        <v>40</v>
      </c>
      <c r="F211" s="275"/>
      <c r="G211" s="276">
        <f t="shared" ref="G211:G214" si="58">ROUND($E211*F211,2)</f>
        <v>0</v>
      </c>
      <c r="H211" s="277"/>
    </row>
    <row r="212" spans="1:8">
      <c r="A212" s="281" t="s">
        <v>594</v>
      </c>
      <c r="B212" s="283" t="s">
        <v>173</v>
      </c>
      <c r="C212" s="273" t="s">
        <v>976</v>
      </c>
      <c r="D212" s="274" t="s">
        <v>5</v>
      </c>
      <c r="E212" s="280">
        <v>25</v>
      </c>
      <c r="F212" s="275"/>
      <c r="G212" s="276">
        <f t="shared" si="58"/>
        <v>0</v>
      </c>
      <c r="H212" s="277"/>
    </row>
    <row r="213" spans="1:8">
      <c r="A213" s="281" t="s">
        <v>595</v>
      </c>
      <c r="B213" s="283" t="s">
        <v>174</v>
      </c>
      <c r="C213" s="273" t="s">
        <v>977</v>
      </c>
      <c r="D213" s="274" t="s">
        <v>5</v>
      </c>
      <c r="E213" s="280">
        <v>25</v>
      </c>
      <c r="F213" s="275"/>
      <c r="G213" s="276">
        <f t="shared" si="58"/>
        <v>0</v>
      </c>
      <c r="H213" s="277"/>
    </row>
    <row r="214" spans="1:8">
      <c r="A214" s="281" t="s">
        <v>596</v>
      </c>
      <c r="B214" s="283" t="s">
        <v>175</v>
      </c>
      <c r="C214" s="273" t="s">
        <v>978</v>
      </c>
      <c r="D214" s="274" t="s">
        <v>5</v>
      </c>
      <c r="E214" s="280">
        <v>25</v>
      </c>
      <c r="F214" s="275"/>
      <c r="G214" s="276">
        <f t="shared" si="58"/>
        <v>0</v>
      </c>
      <c r="H214" s="277"/>
    </row>
    <row r="215" spans="1:8">
      <c r="A215" s="281" t="s">
        <v>597</v>
      </c>
      <c r="B215" s="283" t="s">
        <v>176</v>
      </c>
      <c r="C215" s="273" t="s">
        <v>979</v>
      </c>
      <c r="D215" s="274" t="s">
        <v>5</v>
      </c>
      <c r="E215" s="280">
        <v>10</v>
      </c>
      <c r="F215" s="275"/>
      <c r="G215" s="276">
        <f t="shared" ref="G215:G216" si="59">ROUND($E215*F215,2)</f>
        <v>0</v>
      </c>
      <c r="H215" s="277"/>
    </row>
    <row r="216" spans="1:8">
      <c r="A216" s="281" t="s">
        <v>598</v>
      </c>
      <c r="B216" s="283" t="s">
        <v>177</v>
      </c>
      <c r="C216" s="273" t="s">
        <v>980</v>
      </c>
      <c r="D216" s="274" t="s">
        <v>5</v>
      </c>
      <c r="E216" s="280">
        <v>10</v>
      </c>
      <c r="F216" s="275"/>
      <c r="G216" s="276">
        <f t="shared" si="59"/>
        <v>0</v>
      </c>
      <c r="H216" s="277"/>
    </row>
    <row r="217" spans="1:8">
      <c r="A217" s="281" t="s">
        <v>599</v>
      </c>
      <c r="B217" s="283" t="s">
        <v>178</v>
      </c>
      <c r="C217" s="273" t="s">
        <v>981</v>
      </c>
      <c r="D217" s="274" t="s">
        <v>5</v>
      </c>
      <c r="E217" s="280">
        <v>10</v>
      </c>
      <c r="F217" s="275"/>
      <c r="G217" s="276">
        <f t="shared" ref="G217" si="60">ROUND($E217*F217,2)</f>
        <v>0</v>
      </c>
      <c r="H217" s="277"/>
    </row>
    <row r="218" spans="1:8">
      <c r="A218" s="281" t="s">
        <v>600</v>
      </c>
      <c r="B218" s="283" t="s">
        <v>179</v>
      </c>
      <c r="C218" s="273" t="s">
        <v>982</v>
      </c>
      <c r="D218" s="274" t="s">
        <v>5</v>
      </c>
      <c r="E218" s="280">
        <v>20</v>
      </c>
      <c r="F218" s="275"/>
      <c r="G218" s="276">
        <f t="shared" si="50"/>
        <v>0</v>
      </c>
      <c r="H218" s="277"/>
    </row>
    <row r="219" spans="1:8">
      <c r="A219" s="281" t="s">
        <v>601</v>
      </c>
      <c r="B219" s="283" t="s">
        <v>180</v>
      </c>
      <c r="C219" s="273" t="s">
        <v>983</v>
      </c>
      <c r="D219" s="274" t="s">
        <v>7</v>
      </c>
      <c r="E219" s="280">
        <v>30</v>
      </c>
      <c r="F219" s="275"/>
      <c r="G219" s="276">
        <f t="shared" si="50"/>
        <v>0</v>
      </c>
      <c r="H219" s="277"/>
    </row>
    <row r="220" spans="1:8">
      <c r="A220" s="281" t="s">
        <v>602</v>
      </c>
      <c r="B220" s="283" t="s">
        <v>181</v>
      </c>
      <c r="C220" s="273" t="s">
        <v>984</v>
      </c>
      <c r="D220" s="274" t="s">
        <v>5</v>
      </c>
      <c r="E220" s="280">
        <v>200</v>
      </c>
      <c r="F220" s="275"/>
      <c r="G220" s="276">
        <f t="shared" si="50"/>
        <v>0</v>
      </c>
      <c r="H220" s="277"/>
    </row>
    <row r="221" spans="1:8">
      <c r="A221" s="281" t="s">
        <v>603</v>
      </c>
      <c r="B221" s="283" t="s">
        <v>182</v>
      </c>
      <c r="C221" s="273" t="s">
        <v>985</v>
      </c>
      <c r="D221" s="274" t="s">
        <v>0</v>
      </c>
      <c r="E221" s="280">
        <v>10</v>
      </c>
      <c r="F221" s="275"/>
      <c r="G221" s="276">
        <f t="shared" si="50"/>
        <v>0</v>
      </c>
      <c r="H221" s="277"/>
    </row>
    <row r="222" spans="1:8">
      <c r="A222" s="281" t="s">
        <v>604</v>
      </c>
      <c r="B222" s="283" t="s">
        <v>183</v>
      </c>
      <c r="C222" s="273" t="s">
        <v>986</v>
      </c>
      <c r="D222" s="274" t="s">
        <v>0</v>
      </c>
      <c r="E222" s="280">
        <v>80</v>
      </c>
      <c r="F222" s="275"/>
      <c r="G222" s="276">
        <f t="shared" si="50"/>
        <v>0</v>
      </c>
      <c r="H222" s="277"/>
    </row>
    <row r="223" spans="1:8">
      <c r="A223" s="281" t="s">
        <v>605</v>
      </c>
      <c r="B223" s="283" t="s">
        <v>184</v>
      </c>
      <c r="C223" s="273" t="s">
        <v>987</v>
      </c>
      <c r="D223" s="274" t="s">
        <v>0</v>
      </c>
      <c r="E223" s="280">
        <v>80</v>
      </c>
      <c r="F223" s="275"/>
      <c r="G223" s="276">
        <f t="shared" si="50"/>
        <v>0</v>
      </c>
      <c r="H223" s="277"/>
    </row>
    <row r="224" spans="1:8">
      <c r="A224" s="281" t="s">
        <v>606</v>
      </c>
      <c r="B224" s="283" t="s">
        <v>185</v>
      </c>
      <c r="C224" s="273" t="s">
        <v>988</v>
      </c>
      <c r="D224" s="274" t="s">
        <v>0</v>
      </c>
      <c r="E224" s="280">
        <v>10</v>
      </c>
      <c r="F224" s="275"/>
      <c r="G224" s="276">
        <f t="shared" si="50"/>
        <v>0</v>
      </c>
      <c r="H224" s="277"/>
    </row>
    <row r="225" spans="1:8">
      <c r="A225" s="281" t="s">
        <v>607</v>
      </c>
      <c r="B225" s="283" t="s">
        <v>186</v>
      </c>
      <c r="C225" s="273" t="s">
        <v>989</v>
      </c>
      <c r="D225" s="274" t="s">
        <v>5</v>
      </c>
      <c r="E225" s="280">
        <v>100</v>
      </c>
      <c r="F225" s="275"/>
      <c r="G225" s="276">
        <f t="shared" si="50"/>
        <v>0</v>
      </c>
      <c r="H225" s="277"/>
    </row>
    <row r="226" spans="1:8" ht="25.5">
      <c r="A226" s="281" t="s">
        <v>608</v>
      </c>
      <c r="B226" s="283" t="s">
        <v>187</v>
      </c>
      <c r="C226" s="273" t="s">
        <v>990</v>
      </c>
      <c r="D226" s="274" t="s">
        <v>5</v>
      </c>
      <c r="E226" s="280">
        <v>300</v>
      </c>
      <c r="F226" s="275"/>
      <c r="G226" s="276">
        <f t="shared" si="50"/>
        <v>0</v>
      </c>
      <c r="H226" s="277"/>
    </row>
    <row r="227" spans="1:8">
      <c r="A227" s="281" t="s">
        <v>609</v>
      </c>
      <c r="B227" s="283" t="s">
        <v>188</v>
      </c>
      <c r="C227" s="273" t="s">
        <v>991</v>
      </c>
      <c r="D227" s="274" t="s">
        <v>5</v>
      </c>
      <c r="E227" s="280">
        <v>50</v>
      </c>
      <c r="F227" s="275"/>
      <c r="G227" s="276">
        <f t="shared" si="50"/>
        <v>0</v>
      </c>
      <c r="H227" s="277"/>
    </row>
    <row r="228" spans="1:8">
      <c r="A228" s="281" t="s">
        <v>610</v>
      </c>
      <c r="B228" s="283" t="s">
        <v>189</v>
      </c>
      <c r="C228" s="273" t="s">
        <v>992</v>
      </c>
      <c r="D228" s="274" t="s">
        <v>0</v>
      </c>
      <c r="E228" s="280">
        <v>50</v>
      </c>
      <c r="F228" s="275"/>
      <c r="G228" s="276">
        <f t="shared" si="50"/>
        <v>0</v>
      </c>
      <c r="H228" s="277"/>
    </row>
    <row r="229" spans="1:8" ht="25.5">
      <c r="A229" s="281" t="s">
        <v>611</v>
      </c>
      <c r="B229" s="283" t="s">
        <v>190</v>
      </c>
      <c r="C229" s="273" t="s">
        <v>993</v>
      </c>
      <c r="D229" s="274" t="s">
        <v>5</v>
      </c>
      <c r="E229" s="280">
        <v>500</v>
      </c>
      <c r="F229" s="275"/>
      <c r="G229" s="276">
        <f t="shared" si="50"/>
        <v>0</v>
      </c>
      <c r="H229" s="277"/>
    </row>
    <row r="230" spans="1:8" ht="25.5">
      <c r="A230" s="281" t="s">
        <v>612</v>
      </c>
      <c r="B230" s="283" t="s">
        <v>191</v>
      </c>
      <c r="C230" s="273" t="s">
        <v>994</v>
      </c>
      <c r="D230" s="274" t="s">
        <v>5</v>
      </c>
      <c r="E230" s="280">
        <v>100</v>
      </c>
      <c r="F230" s="275"/>
      <c r="G230" s="276">
        <f t="shared" si="50"/>
        <v>0</v>
      </c>
      <c r="H230" s="277"/>
    </row>
    <row r="231" spans="1:8">
      <c r="A231" s="281" t="s">
        <v>613</v>
      </c>
      <c r="B231" s="283" t="s">
        <v>192</v>
      </c>
      <c r="C231" s="273" t="s">
        <v>995</v>
      </c>
      <c r="D231" s="274" t="s">
        <v>5</v>
      </c>
      <c r="E231" s="280">
        <v>100</v>
      </c>
      <c r="F231" s="275"/>
      <c r="G231" s="276">
        <f t="shared" si="50"/>
        <v>0</v>
      </c>
      <c r="H231" s="277"/>
    </row>
    <row r="232" spans="1:8">
      <c r="A232" s="281" t="s">
        <v>614</v>
      </c>
      <c r="B232" s="283" t="s">
        <v>193</v>
      </c>
      <c r="C232" s="273" t="s">
        <v>996</v>
      </c>
      <c r="D232" s="274" t="s">
        <v>0</v>
      </c>
      <c r="E232" s="280">
        <v>100</v>
      </c>
      <c r="F232" s="275"/>
      <c r="G232" s="276">
        <f t="shared" si="50"/>
        <v>0</v>
      </c>
      <c r="H232" s="277"/>
    </row>
    <row r="233" spans="1:8">
      <c r="A233" s="281" t="s">
        <v>615</v>
      </c>
      <c r="B233" s="285" t="s">
        <v>194</v>
      </c>
      <c r="C233" s="273" t="s">
        <v>997</v>
      </c>
      <c r="D233" s="274" t="s">
        <v>5</v>
      </c>
      <c r="E233" s="280">
        <v>70</v>
      </c>
      <c r="F233" s="275"/>
      <c r="G233" s="276">
        <f t="shared" si="50"/>
        <v>0</v>
      </c>
      <c r="H233" s="278"/>
    </row>
    <row r="234" spans="1:8">
      <c r="A234" s="281" t="s">
        <v>616</v>
      </c>
      <c r="B234" s="285" t="s">
        <v>195</v>
      </c>
      <c r="C234" s="273" t="s">
        <v>998</v>
      </c>
      <c r="D234" s="274" t="s">
        <v>5</v>
      </c>
      <c r="E234" s="280">
        <v>200</v>
      </c>
      <c r="F234" s="275"/>
      <c r="G234" s="276">
        <f t="shared" si="50"/>
        <v>0</v>
      </c>
      <c r="H234" s="277"/>
    </row>
    <row r="235" spans="1:8">
      <c r="A235" s="281" t="s">
        <v>617</v>
      </c>
      <c r="B235" s="285" t="s">
        <v>196</v>
      </c>
      <c r="C235" s="273" t="s">
        <v>999</v>
      </c>
      <c r="D235" s="274" t="s">
        <v>0</v>
      </c>
      <c r="E235" s="280">
        <v>12</v>
      </c>
      <c r="F235" s="275"/>
      <c r="G235" s="276">
        <f t="shared" ref="G235" si="61">ROUND($E235*F235,2)</f>
        <v>0</v>
      </c>
      <c r="H235" s="277"/>
    </row>
    <row r="236" spans="1:8">
      <c r="A236" s="281" t="s">
        <v>618</v>
      </c>
      <c r="B236" s="283" t="s">
        <v>197</v>
      </c>
      <c r="C236" s="273" t="s">
        <v>1000</v>
      </c>
      <c r="D236" s="274" t="s">
        <v>0</v>
      </c>
      <c r="E236" s="280">
        <v>20</v>
      </c>
      <c r="F236" s="275"/>
      <c r="G236" s="276">
        <f t="shared" si="50"/>
        <v>0</v>
      </c>
      <c r="H236" s="277"/>
    </row>
    <row r="237" spans="1:8">
      <c r="A237" s="281" t="s">
        <v>619</v>
      </c>
      <c r="B237" s="285" t="s">
        <v>198</v>
      </c>
      <c r="C237" s="273" t="s">
        <v>1001</v>
      </c>
      <c r="D237" s="274" t="s">
        <v>0</v>
      </c>
      <c r="E237" s="280">
        <v>30</v>
      </c>
      <c r="F237" s="275"/>
      <c r="G237" s="276">
        <f t="shared" si="50"/>
        <v>0</v>
      </c>
      <c r="H237" s="277"/>
    </row>
    <row r="238" spans="1:8">
      <c r="A238" s="281" t="s">
        <v>620</v>
      </c>
      <c r="B238" s="285" t="s">
        <v>199</v>
      </c>
      <c r="C238" s="273" t="s">
        <v>1002</v>
      </c>
      <c r="D238" s="274" t="s">
        <v>0</v>
      </c>
      <c r="E238" s="280">
        <v>10</v>
      </c>
      <c r="F238" s="275"/>
      <c r="G238" s="276">
        <f t="shared" si="50"/>
        <v>0</v>
      </c>
      <c r="H238" s="277"/>
    </row>
    <row r="239" spans="1:8" ht="25.5">
      <c r="A239" s="281" t="s">
        <v>621</v>
      </c>
      <c r="B239" s="283" t="s">
        <v>200</v>
      </c>
      <c r="C239" s="273" t="s">
        <v>1003</v>
      </c>
      <c r="D239" s="274" t="s">
        <v>5</v>
      </c>
      <c r="E239" s="280">
        <v>400</v>
      </c>
      <c r="F239" s="275"/>
      <c r="G239" s="276">
        <f t="shared" si="50"/>
        <v>0</v>
      </c>
      <c r="H239" s="282"/>
    </row>
    <row r="240" spans="1:8">
      <c r="A240" s="281" t="s">
        <v>622</v>
      </c>
      <c r="B240" s="283" t="s">
        <v>201</v>
      </c>
      <c r="C240" s="273" t="s">
        <v>1004</v>
      </c>
      <c r="D240" s="274" t="s">
        <v>5</v>
      </c>
      <c r="E240" s="280">
        <v>700</v>
      </c>
      <c r="F240" s="275"/>
      <c r="G240" s="276">
        <f t="shared" si="50"/>
        <v>0</v>
      </c>
      <c r="H240" s="282"/>
    </row>
    <row r="241" spans="1:8" ht="25.5">
      <c r="A241" s="281" t="s">
        <v>623</v>
      </c>
      <c r="B241" s="283" t="s">
        <v>202</v>
      </c>
      <c r="C241" s="273" t="s">
        <v>1005</v>
      </c>
      <c r="D241" s="274" t="s">
        <v>5</v>
      </c>
      <c r="E241" s="280">
        <v>220</v>
      </c>
      <c r="F241" s="275"/>
      <c r="G241" s="276">
        <f t="shared" ref="G241" si="62">ROUND($E241*F241,2)</f>
        <v>0</v>
      </c>
      <c r="H241" s="282"/>
    </row>
    <row r="242" spans="1:8" ht="25.5">
      <c r="A242" s="281" t="s">
        <v>624</v>
      </c>
      <c r="B242" s="283" t="s">
        <v>203</v>
      </c>
      <c r="C242" s="273" t="s">
        <v>1006</v>
      </c>
      <c r="D242" s="274" t="s">
        <v>5</v>
      </c>
      <c r="E242" s="280">
        <v>280</v>
      </c>
      <c r="F242" s="275"/>
      <c r="G242" s="276">
        <f t="shared" ref="G242:G247" si="63">ROUND($E242*F242,2)</f>
        <v>0</v>
      </c>
      <c r="H242" s="282"/>
    </row>
    <row r="243" spans="1:8" ht="25.5">
      <c r="A243" s="281" t="s">
        <v>625</v>
      </c>
      <c r="B243" s="283" t="s">
        <v>204</v>
      </c>
      <c r="C243" s="273" t="s">
        <v>1007</v>
      </c>
      <c r="D243" s="274" t="s">
        <v>5</v>
      </c>
      <c r="E243" s="280">
        <v>330</v>
      </c>
      <c r="F243" s="275"/>
      <c r="G243" s="276">
        <f t="shared" si="63"/>
        <v>0</v>
      </c>
      <c r="H243" s="282"/>
    </row>
    <row r="244" spans="1:8" ht="25.5">
      <c r="A244" s="281" t="s">
        <v>626</v>
      </c>
      <c r="B244" s="283" t="s">
        <v>205</v>
      </c>
      <c r="C244" s="273" t="s">
        <v>1008</v>
      </c>
      <c r="D244" s="274" t="s">
        <v>5</v>
      </c>
      <c r="E244" s="280">
        <v>125</v>
      </c>
      <c r="F244" s="275"/>
      <c r="G244" s="276">
        <f t="shared" si="63"/>
        <v>0</v>
      </c>
      <c r="H244" s="282"/>
    </row>
    <row r="245" spans="1:8" ht="25.5">
      <c r="A245" s="281" t="s">
        <v>627</v>
      </c>
      <c r="B245" s="283" t="s">
        <v>206</v>
      </c>
      <c r="C245" s="273" t="s">
        <v>1009</v>
      </c>
      <c r="D245" s="274" t="s">
        <v>5</v>
      </c>
      <c r="E245" s="280">
        <v>100</v>
      </c>
      <c r="F245" s="275"/>
      <c r="G245" s="276">
        <f t="shared" si="63"/>
        <v>0</v>
      </c>
      <c r="H245" s="282"/>
    </row>
    <row r="246" spans="1:8" ht="25.5">
      <c r="A246" s="281" t="s">
        <v>628</v>
      </c>
      <c r="B246" s="283" t="s">
        <v>207</v>
      </c>
      <c r="C246" s="273" t="s">
        <v>1010</v>
      </c>
      <c r="D246" s="274" t="s">
        <v>5</v>
      </c>
      <c r="E246" s="280">
        <v>90</v>
      </c>
      <c r="F246" s="275"/>
      <c r="G246" s="276">
        <f t="shared" si="63"/>
        <v>0</v>
      </c>
      <c r="H246" s="282"/>
    </row>
    <row r="247" spans="1:8" ht="25.5">
      <c r="A247" s="281" t="s">
        <v>629</v>
      </c>
      <c r="B247" s="283" t="s">
        <v>208</v>
      </c>
      <c r="C247" s="273" t="s">
        <v>1011</v>
      </c>
      <c r="D247" s="274" t="s">
        <v>5</v>
      </c>
      <c r="E247" s="280">
        <v>50</v>
      </c>
      <c r="F247" s="275"/>
      <c r="G247" s="276">
        <f t="shared" si="63"/>
        <v>0</v>
      </c>
      <c r="H247" s="282"/>
    </row>
    <row r="248" spans="1:8" ht="25.5">
      <c r="A248" s="281" t="s">
        <v>630</v>
      </c>
      <c r="B248" s="283" t="s">
        <v>209</v>
      </c>
      <c r="C248" s="273" t="s">
        <v>1012</v>
      </c>
      <c r="D248" s="274" t="s">
        <v>5</v>
      </c>
      <c r="E248" s="280">
        <v>3500</v>
      </c>
      <c r="F248" s="275"/>
      <c r="G248" s="276">
        <f t="shared" si="50"/>
        <v>0</v>
      </c>
      <c r="H248" s="277"/>
    </row>
    <row r="249" spans="1:8" ht="25.5">
      <c r="A249" s="281" t="s">
        <v>631</v>
      </c>
      <c r="B249" s="283" t="s">
        <v>210</v>
      </c>
      <c r="C249" s="273" t="s">
        <v>1013</v>
      </c>
      <c r="D249" s="274" t="s">
        <v>5</v>
      </c>
      <c r="E249" s="280">
        <v>1200</v>
      </c>
      <c r="F249" s="275"/>
      <c r="G249" s="276">
        <f t="shared" si="50"/>
        <v>0</v>
      </c>
      <c r="H249" s="277"/>
    </row>
    <row r="250" spans="1:8" ht="25.5">
      <c r="A250" s="281" t="s">
        <v>632</v>
      </c>
      <c r="B250" s="285" t="s">
        <v>211</v>
      </c>
      <c r="C250" s="273" t="s">
        <v>1014</v>
      </c>
      <c r="D250" s="274" t="s">
        <v>5</v>
      </c>
      <c r="E250" s="280">
        <v>400</v>
      </c>
      <c r="F250" s="275"/>
      <c r="G250" s="276">
        <f t="shared" si="50"/>
        <v>0</v>
      </c>
      <c r="H250" s="277"/>
    </row>
    <row r="251" spans="1:8" ht="25.5">
      <c r="A251" s="281" t="s">
        <v>633</v>
      </c>
      <c r="B251" s="283" t="s">
        <v>212</v>
      </c>
      <c r="C251" s="273" t="s">
        <v>1015</v>
      </c>
      <c r="D251" s="274" t="s">
        <v>5</v>
      </c>
      <c r="E251" s="280">
        <v>200</v>
      </c>
      <c r="F251" s="275"/>
      <c r="G251" s="276">
        <f t="shared" si="50"/>
        <v>0</v>
      </c>
      <c r="H251" s="277"/>
    </row>
    <row r="252" spans="1:8" ht="25.5">
      <c r="A252" s="281" t="s">
        <v>634</v>
      </c>
      <c r="B252" s="283" t="s">
        <v>213</v>
      </c>
      <c r="C252" s="273" t="s">
        <v>1016</v>
      </c>
      <c r="D252" s="274" t="s">
        <v>5</v>
      </c>
      <c r="E252" s="280">
        <v>150</v>
      </c>
      <c r="F252" s="275"/>
      <c r="G252" s="276">
        <f t="shared" si="50"/>
        <v>0</v>
      </c>
      <c r="H252" s="277"/>
    </row>
    <row r="253" spans="1:8" ht="25.5">
      <c r="A253" s="281" t="s">
        <v>635</v>
      </c>
      <c r="B253" s="283" t="s">
        <v>214</v>
      </c>
      <c r="C253" s="273" t="s">
        <v>1017</v>
      </c>
      <c r="D253" s="274" t="s">
        <v>5</v>
      </c>
      <c r="E253" s="280">
        <v>110</v>
      </c>
      <c r="F253" s="275"/>
      <c r="G253" s="276">
        <f t="shared" si="50"/>
        <v>0</v>
      </c>
      <c r="H253" s="277"/>
    </row>
    <row r="254" spans="1:8" ht="25.5">
      <c r="A254" s="281" t="s">
        <v>636</v>
      </c>
      <c r="B254" s="283" t="s">
        <v>215</v>
      </c>
      <c r="C254" s="273" t="s">
        <v>1018</v>
      </c>
      <c r="D254" s="274" t="s">
        <v>5</v>
      </c>
      <c r="E254" s="280">
        <v>110</v>
      </c>
      <c r="F254" s="275"/>
      <c r="G254" s="276">
        <f t="shared" si="50"/>
        <v>0</v>
      </c>
      <c r="H254" s="277"/>
    </row>
    <row r="255" spans="1:8">
      <c r="A255" s="281" t="s">
        <v>637</v>
      </c>
      <c r="B255" s="283" t="s">
        <v>216</v>
      </c>
      <c r="C255" s="273" t="s">
        <v>1019</v>
      </c>
      <c r="D255" s="274" t="s">
        <v>0</v>
      </c>
      <c r="E255" s="280">
        <v>40</v>
      </c>
      <c r="F255" s="275"/>
      <c r="G255" s="276">
        <f t="shared" si="50"/>
        <v>0</v>
      </c>
      <c r="H255" s="277"/>
    </row>
    <row r="256" spans="1:8">
      <c r="A256" s="281" t="s">
        <v>638</v>
      </c>
      <c r="B256" s="285" t="s">
        <v>217</v>
      </c>
      <c r="C256" s="273" t="s">
        <v>1020</v>
      </c>
      <c r="D256" s="274" t="s">
        <v>0</v>
      </c>
      <c r="E256" s="279">
        <v>40</v>
      </c>
      <c r="F256" s="275"/>
      <c r="G256" s="276">
        <f t="shared" si="50"/>
        <v>0</v>
      </c>
      <c r="H256" s="277"/>
    </row>
    <row r="257" spans="1:8">
      <c r="A257" s="281" t="s">
        <v>639</v>
      </c>
      <c r="B257" s="285" t="s">
        <v>218</v>
      </c>
      <c r="C257" s="273" t="s">
        <v>1021</v>
      </c>
      <c r="D257" s="274" t="s">
        <v>7</v>
      </c>
      <c r="E257" s="279">
        <v>50</v>
      </c>
      <c r="F257" s="275"/>
      <c r="G257" s="276">
        <f t="shared" si="50"/>
        <v>0</v>
      </c>
      <c r="H257" s="277"/>
    </row>
    <row r="258" spans="1:8">
      <c r="A258" s="281" t="s">
        <v>640</v>
      </c>
      <c r="B258" s="285" t="s">
        <v>219</v>
      </c>
      <c r="C258" s="273" t="s">
        <v>1022</v>
      </c>
      <c r="D258" s="274" t="s">
        <v>7</v>
      </c>
      <c r="E258" s="279">
        <v>20</v>
      </c>
      <c r="F258" s="275"/>
      <c r="G258" s="276">
        <f t="shared" si="50"/>
        <v>0</v>
      </c>
      <c r="H258" s="277"/>
    </row>
    <row r="259" spans="1:8">
      <c r="A259" s="281" t="s">
        <v>641</v>
      </c>
      <c r="B259" s="285" t="s">
        <v>220</v>
      </c>
      <c r="C259" s="273" t="s">
        <v>1023</v>
      </c>
      <c r="D259" s="274" t="s">
        <v>7</v>
      </c>
      <c r="E259" s="280">
        <v>20</v>
      </c>
      <c r="F259" s="275"/>
      <c r="G259" s="276">
        <f t="shared" si="50"/>
        <v>0</v>
      </c>
      <c r="H259" s="277"/>
    </row>
    <row r="260" spans="1:8">
      <c r="A260" s="281" t="s">
        <v>642</v>
      </c>
      <c r="B260" s="286" t="s">
        <v>221</v>
      </c>
      <c r="C260" s="273" t="s">
        <v>1024</v>
      </c>
      <c r="D260" s="274" t="s">
        <v>7</v>
      </c>
      <c r="E260" s="280">
        <v>20</v>
      </c>
      <c r="F260" s="275"/>
      <c r="G260" s="276">
        <f t="shared" si="50"/>
        <v>0</v>
      </c>
      <c r="H260" s="277"/>
    </row>
    <row r="261" spans="1:8">
      <c r="A261" s="281" t="s">
        <v>643</v>
      </c>
      <c r="B261" s="283" t="s">
        <v>222</v>
      </c>
      <c r="C261" s="273" t="s">
        <v>1025</v>
      </c>
      <c r="D261" s="274" t="s">
        <v>0</v>
      </c>
      <c r="E261" s="280">
        <v>60</v>
      </c>
      <c r="F261" s="275"/>
      <c r="G261" s="276">
        <f t="shared" si="50"/>
        <v>0</v>
      </c>
      <c r="H261" s="278"/>
    </row>
    <row r="262" spans="1:8">
      <c r="A262" s="281" t="s">
        <v>644</v>
      </c>
      <c r="B262" s="283" t="s">
        <v>223</v>
      </c>
      <c r="C262" s="273" t="s">
        <v>1026</v>
      </c>
      <c r="D262" s="274" t="s">
        <v>0</v>
      </c>
      <c r="E262" s="280">
        <v>40</v>
      </c>
      <c r="F262" s="275"/>
      <c r="G262" s="276">
        <f t="shared" si="50"/>
        <v>0</v>
      </c>
      <c r="H262" s="278"/>
    </row>
    <row r="263" spans="1:8">
      <c r="A263" s="281" t="s">
        <v>645</v>
      </c>
      <c r="B263" s="283" t="s">
        <v>224</v>
      </c>
      <c r="C263" s="273" t="s">
        <v>1027</v>
      </c>
      <c r="D263" s="274" t="s">
        <v>0</v>
      </c>
      <c r="E263" s="280">
        <v>60</v>
      </c>
      <c r="F263" s="275"/>
      <c r="G263" s="276">
        <f t="shared" si="50"/>
        <v>0</v>
      </c>
      <c r="H263" s="278"/>
    </row>
    <row r="264" spans="1:8">
      <c r="A264" s="281" t="s">
        <v>646</v>
      </c>
      <c r="B264" s="283" t="s">
        <v>225</v>
      </c>
      <c r="C264" s="273" t="s">
        <v>1028</v>
      </c>
      <c r="D264" s="274" t="s">
        <v>0</v>
      </c>
      <c r="E264" s="280">
        <v>40</v>
      </c>
      <c r="F264" s="275"/>
      <c r="G264" s="276">
        <f t="shared" si="50"/>
        <v>0</v>
      </c>
      <c r="H264" s="278"/>
    </row>
    <row r="265" spans="1:8">
      <c r="A265" s="281" t="s">
        <v>647</v>
      </c>
      <c r="B265" s="286" t="s">
        <v>226</v>
      </c>
      <c r="C265" s="273" t="s">
        <v>1029</v>
      </c>
      <c r="D265" s="274" t="s">
        <v>0</v>
      </c>
      <c r="E265" s="280">
        <v>82</v>
      </c>
      <c r="F265" s="275"/>
      <c r="G265" s="276">
        <f t="shared" si="50"/>
        <v>0</v>
      </c>
      <c r="H265" s="277"/>
    </row>
    <row r="266" spans="1:8">
      <c r="A266" s="281" t="s">
        <v>648</v>
      </c>
      <c r="B266" s="286" t="s">
        <v>227</v>
      </c>
      <c r="C266" s="273" t="s">
        <v>1030</v>
      </c>
      <c r="D266" s="274" t="s">
        <v>0</v>
      </c>
      <c r="E266" s="280">
        <v>82</v>
      </c>
      <c r="F266" s="275"/>
      <c r="G266" s="276">
        <f t="shared" si="50"/>
        <v>0</v>
      </c>
      <c r="H266" s="277"/>
    </row>
    <row r="267" spans="1:8" ht="25.5">
      <c r="A267" s="281" t="s">
        <v>649</v>
      </c>
      <c r="B267" s="285" t="s">
        <v>445</v>
      </c>
      <c r="C267" s="273" t="s">
        <v>1031</v>
      </c>
      <c r="D267" s="274" t="s">
        <v>0</v>
      </c>
      <c r="E267" s="280">
        <v>208</v>
      </c>
      <c r="F267" s="275"/>
      <c r="G267" s="276">
        <f t="shared" si="50"/>
        <v>0</v>
      </c>
      <c r="H267" s="277"/>
    </row>
    <row r="268" spans="1:8">
      <c r="A268" s="281" t="s">
        <v>740</v>
      </c>
      <c r="B268" s="287" t="s">
        <v>402</v>
      </c>
      <c r="C268" s="273" t="s">
        <v>1032</v>
      </c>
      <c r="D268" s="274" t="s">
        <v>0</v>
      </c>
      <c r="E268" s="280">
        <v>60</v>
      </c>
      <c r="F268" s="275"/>
      <c r="G268" s="276">
        <f t="shared" si="50"/>
        <v>0</v>
      </c>
      <c r="H268" s="277"/>
    </row>
    <row r="269" spans="1:8" ht="38.25">
      <c r="A269" s="281" t="s">
        <v>741</v>
      </c>
      <c r="B269" s="287" t="s">
        <v>228</v>
      </c>
      <c r="C269" s="273" t="s">
        <v>1033</v>
      </c>
      <c r="D269" s="274" t="s">
        <v>0</v>
      </c>
      <c r="E269" s="280">
        <v>30</v>
      </c>
      <c r="F269" s="275"/>
      <c r="G269" s="276">
        <f t="shared" si="50"/>
        <v>0</v>
      </c>
      <c r="H269" s="277"/>
    </row>
    <row r="270" spans="1:8" ht="25.5">
      <c r="A270" s="281" t="s">
        <v>766</v>
      </c>
      <c r="B270" s="285" t="s">
        <v>229</v>
      </c>
      <c r="C270" s="273" t="s">
        <v>1034</v>
      </c>
      <c r="D270" s="274" t="s">
        <v>0</v>
      </c>
      <c r="E270" s="280">
        <v>52</v>
      </c>
      <c r="F270" s="275"/>
      <c r="G270" s="276">
        <f t="shared" si="50"/>
        <v>0</v>
      </c>
      <c r="H270" s="277"/>
    </row>
    <row r="271" spans="1:8" ht="25.5">
      <c r="A271" s="281" t="s">
        <v>767</v>
      </c>
      <c r="B271" s="285" t="s">
        <v>230</v>
      </c>
      <c r="C271" s="273" t="s">
        <v>1035</v>
      </c>
      <c r="D271" s="274" t="s">
        <v>0</v>
      </c>
      <c r="E271" s="279">
        <v>2</v>
      </c>
      <c r="F271" s="275"/>
      <c r="G271" s="276">
        <f t="shared" si="50"/>
        <v>0</v>
      </c>
      <c r="H271" s="277"/>
    </row>
    <row r="272" spans="1:8">
      <c r="A272" s="281" t="s">
        <v>768</v>
      </c>
      <c r="B272" s="283" t="s">
        <v>231</v>
      </c>
      <c r="C272" s="273" t="s">
        <v>1036</v>
      </c>
      <c r="D272" s="274" t="s">
        <v>0</v>
      </c>
      <c r="E272" s="279">
        <v>20</v>
      </c>
      <c r="F272" s="275"/>
      <c r="G272" s="276">
        <f t="shared" si="50"/>
        <v>0</v>
      </c>
      <c r="H272" s="277"/>
    </row>
    <row r="273" spans="1:8">
      <c r="A273" s="281" t="s">
        <v>769</v>
      </c>
      <c r="B273" s="283" t="s">
        <v>232</v>
      </c>
      <c r="C273" s="273" t="s">
        <v>1037</v>
      </c>
      <c r="D273" s="274" t="s">
        <v>0</v>
      </c>
      <c r="E273" s="279">
        <v>50</v>
      </c>
      <c r="F273" s="275"/>
      <c r="G273" s="276">
        <f t="shared" ref="G273:G291" si="64">ROUND($E273*F273,2)</f>
        <v>0</v>
      </c>
      <c r="H273" s="277"/>
    </row>
    <row r="274" spans="1:8">
      <c r="A274" s="281" t="s">
        <v>770</v>
      </c>
      <c r="B274" s="285" t="s">
        <v>233</v>
      </c>
      <c r="C274" s="273" t="s">
        <v>1038</v>
      </c>
      <c r="D274" s="274" t="s">
        <v>0</v>
      </c>
      <c r="E274" s="279">
        <v>50</v>
      </c>
      <c r="F274" s="275"/>
      <c r="G274" s="276">
        <f t="shared" si="64"/>
        <v>0</v>
      </c>
      <c r="H274" s="277"/>
    </row>
    <row r="275" spans="1:8">
      <c r="A275" s="281" t="s">
        <v>771</v>
      </c>
      <c r="B275" s="283" t="s">
        <v>234</v>
      </c>
      <c r="C275" s="273" t="s">
        <v>1039</v>
      </c>
      <c r="D275" s="274" t="s">
        <v>0</v>
      </c>
      <c r="E275" s="279">
        <v>50</v>
      </c>
      <c r="F275" s="275"/>
      <c r="G275" s="276">
        <f t="shared" si="64"/>
        <v>0</v>
      </c>
      <c r="H275" s="277"/>
    </row>
    <row r="276" spans="1:8" ht="25.5">
      <c r="A276" s="281" t="s">
        <v>772</v>
      </c>
      <c r="B276" s="283" t="s">
        <v>235</v>
      </c>
      <c r="C276" s="273" t="s">
        <v>1040</v>
      </c>
      <c r="D276" s="274" t="s">
        <v>0</v>
      </c>
      <c r="E276" s="279">
        <v>2</v>
      </c>
      <c r="F276" s="275"/>
      <c r="G276" s="276">
        <f t="shared" si="64"/>
        <v>0</v>
      </c>
      <c r="H276" s="277"/>
    </row>
    <row r="277" spans="1:8">
      <c r="A277" s="281" t="s">
        <v>773</v>
      </c>
      <c r="B277" s="285" t="s">
        <v>236</v>
      </c>
      <c r="C277" s="273" t="s">
        <v>1041</v>
      </c>
      <c r="D277" s="274" t="s">
        <v>0</v>
      </c>
      <c r="E277" s="280">
        <v>2</v>
      </c>
      <c r="F277" s="275"/>
      <c r="G277" s="276">
        <f t="shared" si="64"/>
        <v>0</v>
      </c>
      <c r="H277" s="277"/>
    </row>
    <row r="278" spans="1:8">
      <c r="A278" s="281" t="s">
        <v>774</v>
      </c>
      <c r="B278" s="284" t="s">
        <v>237</v>
      </c>
      <c r="C278" s="273" t="s">
        <v>1042</v>
      </c>
      <c r="D278" s="274" t="s">
        <v>0</v>
      </c>
      <c r="E278" s="280">
        <v>2</v>
      </c>
      <c r="F278" s="275"/>
      <c r="G278" s="276">
        <f t="shared" si="64"/>
        <v>0</v>
      </c>
      <c r="H278" s="277"/>
    </row>
    <row r="279" spans="1:8">
      <c r="A279" s="281" t="s">
        <v>775</v>
      </c>
      <c r="B279" s="284" t="s">
        <v>238</v>
      </c>
      <c r="C279" s="273" t="s">
        <v>1043</v>
      </c>
      <c r="D279" s="274" t="s">
        <v>0</v>
      </c>
      <c r="E279" s="280">
        <v>2</v>
      </c>
      <c r="F279" s="275"/>
      <c r="G279" s="276">
        <f t="shared" si="64"/>
        <v>0</v>
      </c>
      <c r="H279" s="277"/>
    </row>
    <row r="280" spans="1:8">
      <c r="A280" s="281" t="s">
        <v>776</v>
      </c>
      <c r="B280" s="284" t="s">
        <v>239</v>
      </c>
      <c r="C280" s="273" t="s">
        <v>1044</v>
      </c>
      <c r="D280" s="274" t="s">
        <v>0</v>
      </c>
      <c r="E280" s="280">
        <v>6</v>
      </c>
      <c r="F280" s="275"/>
      <c r="G280" s="276">
        <f t="shared" si="64"/>
        <v>0</v>
      </c>
      <c r="H280" s="277"/>
    </row>
    <row r="281" spans="1:8">
      <c r="A281" s="281" t="s">
        <v>777</v>
      </c>
      <c r="B281" s="283" t="s">
        <v>240</v>
      </c>
      <c r="C281" s="273" t="s">
        <v>1045</v>
      </c>
      <c r="D281" s="274" t="s">
        <v>0</v>
      </c>
      <c r="E281" s="280">
        <v>2</v>
      </c>
      <c r="F281" s="275"/>
      <c r="G281" s="276">
        <f t="shared" si="64"/>
        <v>0</v>
      </c>
      <c r="H281" s="277"/>
    </row>
    <row r="282" spans="1:8">
      <c r="A282" s="281" t="s">
        <v>778</v>
      </c>
      <c r="B282" s="283" t="s">
        <v>241</v>
      </c>
      <c r="C282" s="273" t="s">
        <v>1046</v>
      </c>
      <c r="D282" s="274" t="s">
        <v>0</v>
      </c>
      <c r="E282" s="280">
        <v>30</v>
      </c>
      <c r="F282" s="275"/>
      <c r="G282" s="276">
        <f t="shared" si="64"/>
        <v>0</v>
      </c>
      <c r="H282" s="277"/>
    </row>
    <row r="283" spans="1:8">
      <c r="A283" s="281" t="s">
        <v>779</v>
      </c>
      <c r="B283" s="283" t="s">
        <v>242</v>
      </c>
      <c r="C283" s="273" t="s">
        <v>1047</v>
      </c>
      <c r="D283" s="274" t="s">
        <v>0</v>
      </c>
      <c r="E283" s="280">
        <v>11</v>
      </c>
      <c r="F283" s="275"/>
      <c r="G283" s="276">
        <f t="shared" si="64"/>
        <v>0</v>
      </c>
      <c r="H283" s="278"/>
    </row>
    <row r="284" spans="1:8">
      <c r="A284" s="281" t="s">
        <v>780</v>
      </c>
      <c r="B284" s="285" t="s">
        <v>243</v>
      </c>
      <c r="C284" s="273" t="s">
        <v>1048</v>
      </c>
      <c r="D284" s="274" t="s">
        <v>0</v>
      </c>
      <c r="E284" s="279">
        <v>11</v>
      </c>
      <c r="F284" s="275"/>
      <c r="G284" s="276">
        <f t="shared" si="64"/>
        <v>0</v>
      </c>
      <c r="H284" s="277"/>
    </row>
    <row r="285" spans="1:8">
      <c r="A285" s="281" t="s">
        <v>781</v>
      </c>
      <c r="B285" s="285" t="s">
        <v>244</v>
      </c>
      <c r="C285" s="273" t="s">
        <v>1049</v>
      </c>
      <c r="D285" s="274" t="s">
        <v>0</v>
      </c>
      <c r="E285" s="279">
        <v>11</v>
      </c>
      <c r="F285" s="275"/>
      <c r="G285" s="276">
        <f t="shared" si="64"/>
        <v>0</v>
      </c>
      <c r="H285" s="277"/>
    </row>
    <row r="286" spans="1:8" ht="25.5">
      <c r="A286" s="281" t="s">
        <v>782</v>
      </c>
      <c r="B286" s="285" t="s">
        <v>245</v>
      </c>
      <c r="C286" s="273" t="s">
        <v>1050</v>
      </c>
      <c r="D286" s="274" t="s">
        <v>0</v>
      </c>
      <c r="E286" s="279">
        <v>11</v>
      </c>
      <c r="F286" s="275"/>
      <c r="G286" s="276">
        <f t="shared" si="64"/>
        <v>0</v>
      </c>
      <c r="H286" s="277"/>
    </row>
    <row r="287" spans="1:8" ht="25.5">
      <c r="A287" s="281" t="s">
        <v>783</v>
      </c>
      <c r="B287" s="283" t="s">
        <v>246</v>
      </c>
      <c r="C287" s="273" t="s">
        <v>1051</v>
      </c>
      <c r="D287" s="274" t="s">
        <v>0</v>
      </c>
      <c r="E287" s="280">
        <v>1</v>
      </c>
      <c r="F287" s="275"/>
      <c r="G287" s="276">
        <f t="shared" si="64"/>
        <v>0</v>
      </c>
      <c r="H287" s="277"/>
    </row>
    <row r="288" spans="1:8" ht="25.5">
      <c r="A288" s="281" t="s">
        <v>784</v>
      </c>
      <c r="B288" s="285" t="s">
        <v>247</v>
      </c>
      <c r="C288" s="273" t="s">
        <v>1052</v>
      </c>
      <c r="D288" s="274" t="s">
        <v>5</v>
      </c>
      <c r="E288" s="280">
        <v>350</v>
      </c>
      <c r="F288" s="275"/>
      <c r="G288" s="276">
        <f t="shared" si="64"/>
        <v>0</v>
      </c>
      <c r="H288" s="277"/>
    </row>
    <row r="289" spans="1:8" ht="25.5">
      <c r="A289" s="281" t="s">
        <v>785</v>
      </c>
      <c r="B289" s="283" t="s">
        <v>248</v>
      </c>
      <c r="C289" s="273" t="s">
        <v>1053</v>
      </c>
      <c r="D289" s="274" t="s">
        <v>0</v>
      </c>
      <c r="E289" s="280">
        <v>350</v>
      </c>
      <c r="F289" s="275"/>
      <c r="G289" s="276">
        <f t="shared" si="64"/>
        <v>0</v>
      </c>
      <c r="H289" s="277"/>
    </row>
    <row r="290" spans="1:8" ht="25.5">
      <c r="A290" s="281" t="s">
        <v>786</v>
      </c>
      <c r="B290" s="285" t="s">
        <v>249</v>
      </c>
      <c r="C290" s="273" t="s">
        <v>1054</v>
      </c>
      <c r="D290" s="274" t="s">
        <v>0</v>
      </c>
      <c r="E290" s="280">
        <v>60</v>
      </c>
      <c r="F290" s="275"/>
      <c r="G290" s="276">
        <f t="shared" si="64"/>
        <v>0</v>
      </c>
      <c r="H290" s="277"/>
    </row>
    <row r="291" spans="1:8" ht="25.5">
      <c r="A291" s="281" t="s">
        <v>787</v>
      </c>
      <c r="B291" s="287" t="s">
        <v>297</v>
      </c>
      <c r="C291" s="273" t="s">
        <v>1055</v>
      </c>
      <c r="D291" s="274" t="s">
        <v>0</v>
      </c>
      <c r="E291" s="280">
        <v>15</v>
      </c>
      <c r="F291" s="275"/>
      <c r="G291" s="276">
        <f t="shared" si="64"/>
        <v>0</v>
      </c>
      <c r="H291" s="277"/>
    </row>
    <row r="292" spans="1:8">
      <c r="A292" s="77"/>
      <c r="B292" s="134"/>
      <c r="C292" s="54"/>
      <c r="D292" s="63"/>
      <c r="E292" s="71"/>
      <c r="F292" s="57"/>
      <c r="G292" s="58"/>
      <c r="H292" s="59"/>
    </row>
    <row r="293" spans="1:8">
      <c r="A293" s="45" t="s">
        <v>368</v>
      </c>
      <c r="B293" s="139"/>
      <c r="C293" s="47" t="s">
        <v>298</v>
      </c>
      <c r="D293" s="65"/>
      <c r="E293" s="98"/>
      <c r="F293" s="66"/>
      <c r="G293" s="82">
        <f>SUM(G294:G298)</f>
        <v>0</v>
      </c>
      <c r="H293" s="52" t="e">
        <f>G293/$G$398</f>
        <v>#DIV/0!</v>
      </c>
    </row>
    <row r="294" spans="1:8">
      <c r="A294" s="77" t="s">
        <v>725</v>
      </c>
      <c r="B294" s="123" t="s">
        <v>299</v>
      </c>
      <c r="C294" s="54" t="s">
        <v>1056</v>
      </c>
      <c r="D294" s="55" t="s">
        <v>0</v>
      </c>
      <c r="E294" s="74">
        <v>2</v>
      </c>
      <c r="F294" s="57"/>
      <c r="G294" s="58">
        <f>ROUND($E294*F294,2)</f>
        <v>0</v>
      </c>
      <c r="H294" s="59"/>
    </row>
    <row r="295" spans="1:8">
      <c r="A295" s="77" t="s">
        <v>726</v>
      </c>
      <c r="B295" s="123" t="s">
        <v>300</v>
      </c>
      <c r="C295" s="54" t="s">
        <v>1057</v>
      </c>
      <c r="D295" s="55" t="s">
        <v>0</v>
      </c>
      <c r="E295" s="74">
        <v>4</v>
      </c>
      <c r="F295" s="57"/>
      <c r="G295" s="58">
        <f>ROUND($E295*F295,2)</f>
        <v>0</v>
      </c>
      <c r="H295" s="59"/>
    </row>
    <row r="296" spans="1:8">
      <c r="A296" s="77" t="s">
        <v>369</v>
      </c>
      <c r="B296" s="123" t="s">
        <v>302</v>
      </c>
      <c r="C296" s="54" t="s">
        <v>1058</v>
      </c>
      <c r="D296" s="55" t="s">
        <v>0</v>
      </c>
      <c r="E296" s="74">
        <v>10</v>
      </c>
      <c r="F296" s="57"/>
      <c r="G296" s="58">
        <f>ROUND($E296*F296,2)</f>
        <v>0</v>
      </c>
      <c r="H296" s="59"/>
    </row>
    <row r="297" spans="1:8">
      <c r="A297" s="77" t="s">
        <v>479</v>
      </c>
      <c r="B297" s="123" t="s">
        <v>301</v>
      </c>
      <c r="C297" s="54" t="s">
        <v>1059</v>
      </c>
      <c r="D297" s="55" t="s">
        <v>0</v>
      </c>
      <c r="E297" s="72">
        <v>4</v>
      </c>
      <c r="F297" s="57"/>
      <c r="G297" s="58">
        <f>ROUND($E297*F297,2)</f>
        <v>0</v>
      </c>
      <c r="H297" s="59"/>
    </row>
    <row r="298" spans="1:8">
      <c r="A298" s="99"/>
      <c r="B298" s="140"/>
      <c r="C298" s="54"/>
      <c r="D298" s="63"/>
      <c r="E298" s="100"/>
      <c r="F298" s="64"/>
      <c r="G298" s="58"/>
      <c r="H298" s="59"/>
    </row>
    <row r="299" spans="1:8">
      <c r="A299" s="45" t="s">
        <v>370</v>
      </c>
      <c r="B299" s="125"/>
      <c r="C299" s="47" t="s">
        <v>371</v>
      </c>
      <c r="D299" s="65"/>
      <c r="E299" s="49"/>
      <c r="F299" s="66"/>
      <c r="G299" s="82">
        <f>SUM(G300:G353)</f>
        <v>0</v>
      </c>
      <c r="H299" s="52" t="e">
        <f>G299/$G$398</f>
        <v>#DIV/0!</v>
      </c>
    </row>
    <row r="300" spans="1:8" ht="25.5">
      <c r="A300" s="77" t="s">
        <v>650</v>
      </c>
      <c r="B300" s="123" t="s">
        <v>129</v>
      </c>
      <c r="C300" s="54" t="s">
        <v>1060</v>
      </c>
      <c r="D300" s="55" t="s">
        <v>0</v>
      </c>
      <c r="E300" s="72">
        <v>2</v>
      </c>
      <c r="F300" s="57"/>
      <c r="G300" s="58">
        <f t="shared" ref="G300" si="65">ROUND($E300*F300,2)</f>
        <v>0</v>
      </c>
      <c r="H300" s="59"/>
    </row>
    <row r="301" spans="1:8" ht="38.25">
      <c r="A301" s="281" t="s">
        <v>727</v>
      </c>
      <c r="B301" s="123" t="s">
        <v>742</v>
      </c>
      <c r="C301" s="54" t="s">
        <v>1061</v>
      </c>
      <c r="D301" s="55" t="s">
        <v>0</v>
      </c>
      <c r="E301" s="72">
        <v>2</v>
      </c>
      <c r="F301" s="57"/>
      <c r="G301" s="58">
        <f t="shared" ref="G301:G350" si="66">ROUND($E301*F301,2)</f>
        <v>0</v>
      </c>
      <c r="H301" s="59"/>
    </row>
    <row r="302" spans="1:8" ht="38.25">
      <c r="A302" s="281" t="s">
        <v>728</v>
      </c>
      <c r="B302" s="123" t="s">
        <v>743</v>
      </c>
      <c r="C302" s="54" t="s">
        <v>1062</v>
      </c>
      <c r="D302" s="55" t="s">
        <v>0</v>
      </c>
      <c r="E302" s="72">
        <v>1</v>
      </c>
      <c r="F302" s="57"/>
      <c r="G302" s="58">
        <f t="shared" si="66"/>
        <v>0</v>
      </c>
      <c r="H302" s="59"/>
    </row>
    <row r="303" spans="1:8" ht="25.5">
      <c r="A303" s="281" t="s">
        <v>729</v>
      </c>
      <c r="B303" s="128" t="s">
        <v>462</v>
      </c>
      <c r="C303" s="54" t="s">
        <v>1063</v>
      </c>
      <c r="D303" s="55" t="s">
        <v>0</v>
      </c>
      <c r="E303" s="72">
        <v>2</v>
      </c>
      <c r="F303" s="57"/>
      <c r="G303" s="261">
        <f t="shared" si="66"/>
        <v>0</v>
      </c>
      <c r="H303" s="59"/>
    </row>
    <row r="304" spans="1:8">
      <c r="A304" s="281" t="s">
        <v>730</v>
      </c>
      <c r="B304" s="141" t="s">
        <v>253</v>
      </c>
      <c r="C304" s="54" t="s">
        <v>1064</v>
      </c>
      <c r="D304" s="55" t="s">
        <v>0</v>
      </c>
      <c r="E304" s="72">
        <v>4</v>
      </c>
      <c r="F304" s="57"/>
      <c r="G304" s="261">
        <f>ROUND($E304*F304,2)</f>
        <v>0</v>
      </c>
      <c r="H304" s="59"/>
    </row>
    <row r="305" spans="1:8">
      <c r="A305" s="281" t="s">
        <v>731</v>
      </c>
      <c r="B305" s="141" t="s">
        <v>254</v>
      </c>
      <c r="C305" s="54" t="s">
        <v>1065</v>
      </c>
      <c r="D305" s="55" t="s">
        <v>0</v>
      </c>
      <c r="E305" s="72">
        <v>9</v>
      </c>
      <c r="F305" s="57"/>
      <c r="G305" s="261">
        <f t="shared" si="66"/>
        <v>0</v>
      </c>
      <c r="H305" s="59"/>
    </row>
    <row r="306" spans="1:8">
      <c r="A306" s="281" t="s">
        <v>732</v>
      </c>
      <c r="B306" s="128" t="s">
        <v>255</v>
      </c>
      <c r="C306" s="54" t="s">
        <v>1066</v>
      </c>
      <c r="D306" s="55" t="s">
        <v>0</v>
      </c>
      <c r="E306" s="72">
        <v>1</v>
      </c>
      <c r="F306" s="57"/>
      <c r="G306" s="58">
        <f t="shared" si="66"/>
        <v>0</v>
      </c>
      <c r="H306" s="59"/>
    </row>
    <row r="307" spans="1:8" ht="25.5">
      <c r="A307" s="281" t="s">
        <v>733</v>
      </c>
      <c r="B307" s="123" t="s">
        <v>676</v>
      </c>
      <c r="C307" s="54" t="s">
        <v>1067</v>
      </c>
      <c r="D307" s="55" t="s">
        <v>2</v>
      </c>
      <c r="E307" s="72">
        <v>1.3</v>
      </c>
      <c r="F307" s="57"/>
      <c r="G307" s="58">
        <f t="shared" si="66"/>
        <v>0</v>
      </c>
      <c r="H307" s="59"/>
    </row>
    <row r="308" spans="1:8" ht="25.5">
      <c r="A308" s="281" t="s">
        <v>651</v>
      </c>
      <c r="B308" s="123" t="s">
        <v>256</v>
      </c>
      <c r="C308" s="54" t="s">
        <v>1068</v>
      </c>
      <c r="D308" s="55" t="s">
        <v>2</v>
      </c>
      <c r="E308" s="72">
        <v>1.3</v>
      </c>
      <c r="F308" s="57"/>
      <c r="G308" s="58">
        <f t="shared" si="66"/>
        <v>0</v>
      </c>
      <c r="H308" s="59"/>
    </row>
    <row r="309" spans="1:8">
      <c r="A309" s="281" t="s">
        <v>64</v>
      </c>
      <c r="B309" s="128" t="s">
        <v>257</v>
      </c>
      <c r="C309" s="54" t="s">
        <v>1069</v>
      </c>
      <c r="D309" s="55" t="s">
        <v>0</v>
      </c>
      <c r="E309" s="72">
        <v>2</v>
      </c>
      <c r="F309" s="57"/>
      <c r="G309" s="58">
        <f t="shared" si="66"/>
        <v>0</v>
      </c>
      <c r="H309" s="59"/>
    </row>
    <row r="310" spans="1:8" ht="38.25">
      <c r="A310" s="281" t="s">
        <v>65</v>
      </c>
      <c r="B310" s="128" t="s">
        <v>258</v>
      </c>
      <c r="C310" s="54" t="s">
        <v>1070</v>
      </c>
      <c r="D310" s="55" t="s">
        <v>0</v>
      </c>
      <c r="E310" s="71">
        <v>7</v>
      </c>
      <c r="F310" s="57"/>
      <c r="G310" s="58">
        <f t="shared" si="66"/>
        <v>0</v>
      </c>
      <c r="H310" s="59"/>
    </row>
    <row r="311" spans="1:8">
      <c r="A311" s="281" t="s">
        <v>652</v>
      </c>
      <c r="B311" s="128" t="s">
        <v>259</v>
      </c>
      <c r="C311" s="54" t="s">
        <v>1071</v>
      </c>
      <c r="D311" s="55" t="s">
        <v>0</v>
      </c>
      <c r="E311" s="72">
        <v>1</v>
      </c>
      <c r="F311" s="57"/>
      <c r="G311" s="58">
        <f t="shared" si="66"/>
        <v>0</v>
      </c>
      <c r="H311" s="59"/>
    </row>
    <row r="312" spans="1:8" ht="25.5">
      <c r="A312" s="281" t="s">
        <v>653</v>
      </c>
      <c r="B312" s="132" t="s">
        <v>260</v>
      </c>
      <c r="C312" s="54" t="s">
        <v>1072</v>
      </c>
      <c r="D312" s="55" t="s">
        <v>0</v>
      </c>
      <c r="E312" s="72">
        <v>3</v>
      </c>
      <c r="F312" s="57"/>
      <c r="G312" s="261">
        <f>ROUND($E312*F312,2)</f>
        <v>0</v>
      </c>
      <c r="H312" s="59"/>
    </row>
    <row r="313" spans="1:8">
      <c r="A313" s="281" t="s">
        <v>654</v>
      </c>
      <c r="B313" s="128" t="s">
        <v>261</v>
      </c>
      <c r="C313" s="54" t="s">
        <v>1073</v>
      </c>
      <c r="D313" s="55" t="s">
        <v>0</v>
      </c>
      <c r="E313" s="72">
        <v>2</v>
      </c>
      <c r="F313" s="57"/>
      <c r="G313" s="58">
        <f t="shared" si="66"/>
        <v>0</v>
      </c>
      <c r="H313" s="59"/>
    </row>
    <row r="314" spans="1:8" ht="25.5">
      <c r="A314" s="281" t="s">
        <v>66</v>
      </c>
      <c r="B314" s="128" t="s">
        <v>262</v>
      </c>
      <c r="C314" s="54" t="s">
        <v>1074</v>
      </c>
      <c r="D314" s="55" t="s">
        <v>0</v>
      </c>
      <c r="E314" s="72">
        <v>1</v>
      </c>
      <c r="F314" s="57"/>
      <c r="G314" s="58">
        <f t="shared" ref="G314" si="67">ROUND($E314*F314,2)</f>
        <v>0</v>
      </c>
      <c r="H314" s="59"/>
    </row>
    <row r="315" spans="1:8" ht="38.25">
      <c r="A315" s="281" t="s">
        <v>655</v>
      </c>
      <c r="B315" s="128" t="s">
        <v>263</v>
      </c>
      <c r="C315" s="54" t="s">
        <v>1075</v>
      </c>
      <c r="D315" s="55" t="s">
        <v>0</v>
      </c>
      <c r="E315" s="72">
        <v>2</v>
      </c>
      <c r="F315" s="57"/>
      <c r="G315" s="58">
        <f t="shared" si="66"/>
        <v>0</v>
      </c>
      <c r="H315" s="59"/>
    </row>
    <row r="316" spans="1:8" ht="25.5">
      <c r="A316" s="281" t="s">
        <v>656</v>
      </c>
      <c r="B316" s="128" t="s">
        <v>403</v>
      </c>
      <c r="C316" s="54" t="s">
        <v>1076</v>
      </c>
      <c r="D316" s="55" t="s">
        <v>0</v>
      </c>
      <c r="E316" s="72">
        <v>2</v>
      </c>
      <c r="F316" s="57"/>
      <c r="G316" s="58">
        <f t="shared" si="66"/>
        <v>0</v>
      </c>
      <c r="H316" s="59"/>
    </row>
    <row r="317" spans="1:8">
      <c r="A317" s="281" t="s">
        <v>657</v>
      </c>
      <c r="B317" s="123" t="s">
        <v>264</v>
      </c>
      <c r="C317" s="54" t="s">
        <v>1077</v>
      </c>
      <c r="D317" s="55" t="s">
        <v>0</v>
      </c>
      <c r="E317" s="72">
        <v>2</v>
      </c>
      <c r="F317" s="57"/>
      <c r="G317" s="58">
        <f t="shared" si="66"/>
        <v>0</v>
      </c>
      <c r="H317" s="59"/>
    </row>
    <row r="318" spans="1:8">
      <c r="A318" s="281" t="s">
        <v>658</v>
      </c>
      <c r="B318" s="128" t="s">
        <v>265</v>
      </c>
      <c r="C318" s="54" t="s">
        <v>1078</v>
      </c>
      <c r="D318" s="55" t="s">
        <v>0</v>
      </c>
      <c r="E318" s="72">
        <v>3</v>
      </c>
      <c r="F318" s="57"/>
      <c r="G318" s="58">
        <f t="shared" si="66"/>
        <v>0</v>
      </c>
      <c r="H318" s="59"/>
    </row>
    <row r="319" spans="1:8">
      <c r="A319" s="281" t="s">
        <v>67</v>
      </c>
      <c r="B319" s="128" t="s">
        <v>266</v>
      </c>
      <c r="C319" s="54" t="s">
        <v>1079</v>
      </c>
      <c r="D319" s="55" t="s">
        <v>0</v>
      </c>
      <c r="E319" s="72">
        <v>9</v>
      </c>
      <c r="F319" s="57"/>
      <c r="G319" s="58">
        <f t="shared" si="66"/>
        <v>0</v>
      </c>
      <c r="H319" s="59"/>
    </row>
    <row r="320" spans="1:8">
      <c r="A320" s="281" t="s">
        <v>659</v>
      </c>
      <c r="B320" s="128" t="s">
        <v>267</v>
      </c>
      <c r="C320" s="54" t="s">
        <v>1080</v>
      </c>
      <c r="D320" s="55" t="s">
        <v>0</v>
      </c>
      <c r="E320" s="72">
        <v>6</v>
      </c>
      <c r="F320" s="57"/>
      <c r="G320" s="58">
        <f t="shared" si="66"/>
        <v>0</v>
      </c>
      <c r="H320" s="59"/>
    </row>
    <row r="321" spans="1:8">
      <c r="A321" s="281" t="s">
        <v>660</v>
      </c>
      <c r="B321" s="128" t="s">
        <v>268</v>
      </c>
      <c r="C321" s="54" t="s">
        <v>1081</v>
      </c>
      <c r="D321" s="55" t="s">
        <v>0</v>
      </c>
      <c r="E321" s="72">
        <v>3</v>
      </c>
      <c r="F321" s="57"/>
      <c r="G321" s="58">
        <f t="shared" si="66"/>
        <v>0</v>
      </c>
      <c r="H321" s="59"/>
    </row>
    <row r="322" spans="1:8">
      <c r="A322" s="281" t="s">
        <v>661</v>
      </c>
      <c r="B322" s="128" t="s">
        <v>269</v>
      </c>
      <c r="C322" s="54" t="s">
        <v>1082</v>
      </c>
      <c r="D322" s="55" t="s">
        <v>0</v>
      </c>
      <c r="E322" s="72">
        <v>9</v>
      </c>
      <c r="F322" s="57"/>
      <c r="G322" s="58">
        <f t="shared" si="66"/>
        <v>0</v>
      </c>
      <c r="H322" s="59"/>
    </row>
    <row r="323" spans="1:8" ht="25.5">
      <c r="A323" s="281" t="s">
        <v>662</v>
      </c>
      <c r="B323" s="128" t="s">
        <v>270</v>
      </c>
      <c r="C323" s="54" t="s">
        <v>1083</v>
      </c>
      <c r="D323" s="55" t="s">
        <v>0</v>
      </c>
      <c r="E323" s="72">
        <v>1</v>
      </c>
      <c r="F323" s="57"/>
      <c r="G323" s="58">
        <f t="shared" si="66"/>
        <v>0</v>
      </c>
      <c r="H323" s="59"/>
    </row>
    <row r="324" spans="1:8" ht="25.5">
      <c r="A324" s="281" t="s">
        <v>663</v>
      </c>
      <c r="B324" s="128" t="s">
        <v>271</v>
      </c>
      <c r="C324" s="54" t="s">
        <v>1084</v>
      </c>
      <c r="D324" s="55" t="s">
        <v>5</v>
      </c>
      <c r="E324" s="72">
        <v>230</v>
      </c>
      <c r="F324" s="57"/>
      <c r="G324" s="58">
        <f t="shared" si="66"/>
        <v>0</v>
      </c>
      <c r="H324" s="59"/>
    </row>
    <row r="325" spans="1:8" ht="25.5">
      <c r="A325" s="281" t="s">
        <v>664</v>
      </c>
      <c r="B325" s="128" t="s">
        <v>272</v>
      </c>
      <c r="C325" s="54" t="s">
        <v>1085</v>
      </c>
      <c r="D325" s="55" t="s">
        <v>5</v>
      </c>
      <c r="E325" s="72">
        <v>165</v>
      </c>
      <c r="F325" s="57"/>
      <c r="G325" s="58">
        <f t="shared" si="66"/>
        <v>0</v>
      </c>
      <c r="H325" s="59"/>
    </row>
    <row r="326" spans="1:8" ht="25.5">
      <c r="A326" s="281" t="s">
        <v>665</v>
      </c>
      <c r="B326" s="123" t="s">
        <v>273</v>
      </c>
      <c r="C326" s="54" t="s">
        <v>1086</v>
      </c>
      <c r="D326" s="55" t="s">
        <v>5</v>
      </c>
      <c r="E326" s="72">
        <v>75</v>
      </c>
      <c r="F326" s="57"/>
      <c r="G326" s="58">
        <f t="shared" si="66"/>
        <v>0</v>
      </c>
      <c r="H326" s="59"/>
    </row>
    <row r="327" spans="1:8" ht="25.5">
      <c r="A327" s="281" t="s">
        <v>69</v>
      </c>
      <c r="B327" s="123" t="s">
        <v>274</v>
      </c>
      <c r="C327" s="54" t="s">
        <v>1087</v>
      </c>
      <c r="D327" s="55" t="s">
        <v>5</v>
      </c>
      <c r="E327" s="72">
        <v>50</v>
      </c>
      <c r="F327" s="57"/>
      <c r="G327" s="58">
        <f t="shared" si="66"/>
        <v>0</v>
      </c>
      <c r="H327" s="59"/>
    </row>
    <row r="328" spans="1:8" ht="25.5">
      <c r="A328" s="281" t="s">
        <v>790</v>
      </c>
      <c r="B328" s="128" t="s">
        <v>275</v>
      </c>
      <c r="C328" s="54" t="s">
        <v>1088</v>
      </c>
      <c r="D328" s="55" t="s">
        <v>5</v>
      </c>
      <c r="E328" s="72">
        <v>200</v>
      </c>
      <c r="F328" s="57"/>
      <c r="G328" s="58">
        <f t="shared" si="66"/>
        <v>0</v>
      </c>
      <c r="H328" s="59"/>
    </row>
    <row r="329" spans="1:8" ht="25.5">
      <c r="A329" s="281" t="s">
        <v>70</v>
      </c>
      <c r="B329" s="128" t="s">
        <v>276</v>
      </c>
      <c r="C329" s="54" t="s">
        <v>1089</v>
      </c>
      <c r="D329" s="55" t="s">
        <v>5</v>
      </c>
      <c r="E329" s="72">
        <v>150</v>
      </c>
      <c r="F329" s="57"/>
      <c r="G329" s="58">
        <f t="shared" si="66"/>
        <v>0</v>
      </c>
      <c r="H329" s="59"/>
    </row>
    <row r="330" spans="1:8" ht="25.5">
      <c r="A330" s="281" t="s">
        <v>72</v>
      </c>
      <c r="B330" s="128" t="s">
        <v>277</v>
      </c>
      <c r="C330" s="54" t="s">
        <v>1090</v>
      </c>
      <c r="D330" s="55" t="s">
        <v>5</v>
      </c>
      <c r="E330" s="72">
        <v>120</v>
      </c>
      <c r="F330" s="57"/>
      <c r="G330" s="58">
        <f t="shared" si="66"/>
        <v>0</v>
      </c>
      <c r="H330" s="59"/>
    </row>
    <row r="331" spans="1:8" ht="25.5">
      <c r="A331" s="281" t="s">
        <v>791</v>
      </c>
      <c r="B331" s="128" t="s">
        <v>278</v>
      </c>
      <c r="C331" s="54" t="s">
        <v>1091</v>
      </c>
      <c r="D331" s="55" t="s">
        <v>5</v>
      </c>
      <c r="E331" s="72">
        <v>90</v>
      </c>
      <c r="F331" s="57"/>
      <c r="G331" s="58">
        <f t="shared" si="66"/>
        <v>0</v>
      </c>
      <c r="H331" s="59"/>
    </row>
    <row r="332" spans="1:8" ht="25.5">
      <c r="A332" s="281" t="s">
        <v>792</v>
      </c>
      <c r="B332" s="123" t="s">
        <v>279</v>
      </c>
      <c r="C332" s="54" t="s">
        <v>1092</v>
      </c>
      <c r="D332" s="55" t="s">
        <v>5</v>
      </c>
      <c r="E332" s="72">
        <v>50</v>
      </c>
      <c r="F332" s="57"/>
      <c r="G332" s="58">
        <f t="shared" si="66"/>
        <v>0</v>
      </c>
      <c r="H332" s="59"/>
    </row>
    <row r="333" spans="1:8">
      <c r="A333" s="281" t="s">
        <v>793</v>
      </c>
      <c r="B333" s="123" t="s">
        <v>280</v>
      </c>
      <c r="C333" s="54" t="s">
        <v>1093</v>
      </c>
      <c r="D333" s="55" t="s">
        <v>5</v>
      </c>
      <c r="E333" s="72">
        <v>30</v>
      </c>
      <c r="F333" s="57"/>
      <c r="G333" s="58">
        <f t="shared" si="66"/>
        <v>0</v>
      </c>
      <c r="H333" s="59"/>
    </row>
    <row r="334" spans="1:8">
      <c r="A334" s="281" t="s">
        <v>794</v>
      </c>
      <c r="B334" s="123" t="s">
        <v>281</v>
      </c>
      <c r="C334" s="54" t="s">
        <v>1094</v>
      </c>
      <c r="D334" s="55" t="s">
        <v>5</v>
      </c>
      <c r="E334" s="72">
        <v>20</v>
      </c>
      <c r="F334" s="57"/>
      <c r="G334" s="58">
        <f t="shared" si="66"/>
        <v>0</v>
      </c>
      <c r="H334" s="59"/>
    </row>
    <row r="335" spans="1:8" ht="25.5">
      <c r="A335" s="281" t="s">
        <v>795</v>
      </c>
      <c r="B335" s="283" t="s">
        <v>282</v>
      </c>
      <c r="C335" s="273" t="s">
        <v>1095</v>
      </c>
      <c r="D335" s="274" t="s">
        <v>5</v>
      </c>
      <c r="E335" s="72">
        <v>150</v>
      </c>
      <c r="F335" s="275"/>
      <c r="G335" s="276">
        <f t="shared" ref="G335" si="68">ROUND($E335*F335,2)</f>
        <v>0</v>
      </c>
      <c r="H335" s="277"/>
    </row>
    <row r="336" spans="1:8" ht="25.5">
      <c r="A336" s="281" t="s">
        <v>796</v>
      </c>
      <c r="B336" s="283" t="s">
        <v>283</v>
      </c>
      <c r="C336" s="273" t="s">
        <v>1096</v>
      </c>
      <c r="D336" s="274" t="s">
        <v>5</v>
      </c>
      <c r="E336" s="72">
        <v>30</v>
      </c>
      <c r="F336" s="275"/>
      <c r="G336" s="276">
        <f t="shared" ref="G336:G338" si="69">ROUND($E336*F336,2)</f>
        <v>0</v>
      </c>
      <c r="H336" s="277"/>
    </row>
    <row r="337" spans="1:8" ht="25.5">
      <c r="A337" s="281" t="s">
        <v>797</v>
      </c>
      <c r="B337" s="283" t="s">
        <v>284</v>
      </c>
      <c r="C337" s="273" t="s">
        <v>1097</v>
      </c>
      <c r="D337" s="274" t="s">
        <v>5</v>
      </c>
      <c r="E337" s="72">
        <v>150</v>
      </c>
      <c r="F337" s="275"/>
      <c r="G337" s="276">
        <f t="shared" si="69"/>
        <v>0</v>
      </c>
      <c r="H337" s="277"/>
    </row>
    <row r="338" spans="1:8" ht="25.5">
      <c r="A338" s="281" t="s">
        <v>666</v>
      </c>
      <c r="B338" s="283" t="s">
        <v>285</v>
      </c>
      <c r="C338" s="273" t="s">
        <v>1098</v>
      </c>
      <c r="D338" s="274" t="s">
        <v>5</v>
      </c>
      <c r="E338" s="72">
        <v>30</v>
      </c>
      <c r="F338" s="275"/>
      <c r="G338" s="276">
        <f t="shared" si="69"/>
        <v>0</v>
      </c>
      <c r="H338" s="277"/>
    </row>
    <row r="339" spans="1:8" ht="25.5">
      <c r="A339" s="281" t="s">
        <v>73</v>
      </c>
      <c r="B339" s="128" t="s">
        <v>286</v>
      </c>
      <c r="C339" s="54" t="s">
        <v>1099</v>
      </c>
      <c r="D339" s="55" t="s">
        <v>0</v>
      </c>
      <c r="E339" s="72">
        <v>16</v>
      </c>
      <c r="F339" s="57"/>
      <c r="G339" s="58">
        <f t="shared" si="66"/>
        <v>0</v>
      </c>
      <c r="H339" s="59"/>
    </row>
    <row r="340" spans="1:8" ht="25.5">
      <c r="A340" s="281" t="s">
        <v>667</v>
      </c>
      <c r="B340" s="128" t="s">
        <v>287</v>
      </c>
      <c r="C340" s="54" t="s">
        <v>1100</v>
      </c>
      <c r="D340" s="55" t="s">
        <v>0</v>
      </c>
      <c r="E340" s="72">
        <v>8</v>
      </c>
      <c r="F340" s="57"/>
      <c r="G340" s="58">
        <f t="shared" si="66"/>
        <v>0</v>
      </c>
      <c r="H340" s="59"/>
    </row>
    <row r="341" spans="1:8" ht="25.5">
      <c r="A341" s="281" t="s">
        <v>668</v>
      </c>
      <c r="B341" s="128" t="s">
        <v>288</v>
      </c>
      <c r="C341" s="54" t="s">
        <v>1101</v>
      </c>
      <c r="D341" s="55" t="s">
        <v>0</v>
      </c>
      <c r="E341" s="72">
        <v>4</v>
      </c>
      <c r="F341" s="57"/>
      <c r="G341" s="58">
        <f t="shared" si="66"/>
        <v>0</v>
      </c>
      <c r="H341" s="59"/>
    </row>
    <row r="342" spans="1:8" ht="25.5">
      <c r="A342" s="281" t="s">
        <v>669</v>
      </c>
      <c r="B342" s="128" t="s">
        <v>289</v>
      </c>
      <c r="C342" s="54" t="s">
        <v>1102</v>
      </c>
      <c r="D342" s="55" t="s">
        <v>0</v>
      </c>
      <c r="E342" s="72">
        <v>2</v>
      </c>
      <c r="F342" s="57"/>
      <c r="G342" s="58">
        <f t="shared" si="66"/>
        <v>0</v>
      </c>
      <c r="H342" s="59"/>
    </row>
    <row r="343" spans="1:8">
      <c r="A343" s="281" t="s">
        <v>670</v>
      </c>
      <c r="B343" s="141" t="s">
        <v>290</v>
      </c>
      <c r="C343" s="54" t="s">
        <v>1103</v>
      </c>
      <c r="D343" s="55" t="s">
        <v>0</v>
      </c>
      <c r="E343" s="72">
        <v>7</v>
      </c>
      <c r="F343" s="57"/>
      <c r="G343" s="261">
        <f>ROUND($E343*F343,2)</f>
        <v>0</v>
      </c>
      <c r="H343" s="59"/>
    </row>
    <row r="344" spans="1:8" ht="25.5">
      <c r="A344" s="281" t="s">
        <v>798</v>
      </c>
      <c r="B344" s="128" t="s">
        <v>291</v>
      </c>
      <c r="C344" s="54" t="s">
        <v>1104</v>
      </c>
      <c r="D344" s="55" t="s">
        <v>0</v>
      </c>
      <c r="E344" s="72">
        <v>1</v>
      </c>
      <c r="F344" s="57"/>
      <c r="G344" s="58">
        <f t="shared" si="66"/>
        <v>0</v>
      </c>
      <c r="H344" s="59"/>
    </row>
    <row r="345" spans="1:8" ht="25.5">
      <c r="A345" s="281" t="s">
        <v>799</v>
      </c>
      <c r="B345" s="132" t="s">
        <v>455</v>
      </c>
      <c r="C345" s="54" t="s">
        <v>1105</v>
      </c>
      <c r="D345" s="55" t="s">
        <v>0</v>
      </c>
      <c r="E345" s="72">
        <v>1</v>
      </c>
      <c r="F345" s="57"/>
      <c r="G345" s="58">
        <f t="shared" si="66"/>
        <v>0</v>
      </c>
      <c r="H345" s="59"/>
    </row>
    <row r="346" spans="1:8">
      <c r="A346" s="281" t="s">
        <v>800</v>
      </c>
      <c r="B346" s="128" t="s">
        <v>292</v>
      </c>
      <c r="C346" s="54" t="s">
        <v>1106</v>
      </c>
      <c r="D346" s="55" t="s">
        <v>0</v>
      </c>
      <c r="E346" s="74">
        <v>2</v>
      </c>
      <c r="F346" s="57"/>
      <c r="G346" s="58">
        <f t="shared" si="66"/>
        <v>0</v>
      </c>
      <c r="H346" s="59"/>
    </row>
    <row r="347" spans="1:8">
      <c r="A347" s="281" t="s">
        <v>801</v>
      </c>
      <c r="B347" s="128" t="s">
        <v>293</v>
      </c>
      <c r="C347" s="54" t="s">
        <v>1107</v>
      </c>
      <c r="D347" s="55" t="s">
        <v>0</v>
      </c>
      <c r="E347" s="74">
        <v>9</v>
      </c>
      <c r="F347" s="57"/>
      <c r="G347" s="58">
        <f t="shared" si="66"/>
        <v>0</v>
      </c>
      <c r="H347" s="59"/>
    </row>
    <row r="348" spans="1:8">
      <c r="A348" s="281" t="s">
        <v>802</v>
      </c>
      <c r="B348" s="128" t="s">
        <v>294</v>
      </c>
      <c r="C348" s="54" t="s">
        <v>1108</v>
      </c>
      <c r="D348" s="55" t="s">
        <v>0</v>
      </c>
      <c r="E348" s="74">
        <v>3</v>
      </c>
      <c r="F348" s="57"/>
      <c r="G348" s="58">
        <f t="shared" si="66"/>
        <v>0</v>
      </c>
      <c r="H348" s="59"/>
    </row>
    <row r="349" spans="1:8">
      <c r="A349" s="281" t="s">
        <v>803</v>
      </c>
      <c r="B349" s="128" t="s">
        <v>295</v>
      </c>
      <c r="C349" s="54" t="s">
        <v>1109</v>
      </c>
      <c r="D349" s="55" t="s">
        <v>0</v>
      </c>
      <c r="E349" s="72">
        <v>10</v>
      </c>
      <c r="F349" s="57"/>
      <c r="G349" s="58">
        <f>ROUND($E349*F349,2)</f>
        <v>0</v>
      </c>
      <c r="H349" s="59"/>
    </row>
    <row r="350" spans="1:8">
      <c r="A350" s="281" t="s">
        <v>804</v>
      </c>
      <c r="B350" s="128" t="s">
        <v>296</v>
      </c>
      <c r="C350" s="54" t="s">
        <v>1110</v>
      </c>
      <c r="D350" s="55" t="s">
        <v>0</v>
      </c>
      <c r="E350" s="72">
        <v>1</v>
      </c>
      <c r="F350" s="57"/>
      <c r="G350" s="58">
        <f t="shared" si="66"/>
        <v>0</v>
      </c>
      <c r="H350" s="59"/>
    </row>
    <row r="351" spans="1:8">
      <c r="A351" s="281" t="s">
        <v>805</v>
      </c>
      <c r="B351" s="268" t="s">
        <v>432</v>
      </c>
      <c r="C351" s="54" t="s">
        <v>737</v>
      </c>
      <c r="D351" s="55" t="s">
        <v>430</v>
      </c>
      <c r="E351" s="74">
        <v>1</v>
      </c>
      <c r="F351" s="57"/>
      <c r="G351" s="261">
        <f>ROUND($E351*F351,2)</f>
        <v>0</v>
      </c>
      <c r="H351" s="59"/>
    </row>
    <row r="352" spans="1:8">
      <c r="A352" s="281" t="s">
        <v>806</v>
      </c>
      <c r="B352" s="268" t="s">
        <v>433</v>
      </c>
      <c r="C352" s="54" t="s">
        <v>738</v>
      </c>
      <c r="D352" s="55" t="s">
        <v>430</v>
      </c>
      <c r="E352" s="74">
        <v>1</v>
      </c>
      <c r="F352" s="57"/>
      <c r="G352" s="261">
        <f>ROUND($E352*F352,2)</f>
        <v>0</v>
      </c>
      <c r="H352" s="59"/>
    </row>
    <row r="353" spans="1:8">
      <c r="A353" s="77"/>
      <c r="B353" s="258"/>
      <c r="C353" s="54"/>
      <c r="D353" s="63"/>
      <c r="E353" s="70"/>
      <c r="F353" s="64"/>
      <c r="G353" s="58"/>
      <c r="H353" s="59"/>
    </row>
    <row r="354" spans="1:8">
      <c r="A354" s="45" t="s">
        <v>372</v>
      </c>
      <c r="B354" s="125"/>
      <c r="C354" s="47" t="s">
        <v>561</v>
      </c>
      <c r="D354" s="65"/>
      <c r="E354" s="49"/>
      <c r="F354" s="66"/>
      <c r="G354" s="82">
        <f>SUM(G355:G359)</f>
        <v>0</v>
      </c>
      <c r="H354" s="52" t="e">
        <f>G354/$G$398</f>
        <v>#DIV/0!</v>
      </c>
    </row>
    <row r="355" spans="1:8" ht="25.5">
      <c r="A355" s="77" t="s">
        <v>373</v>
      </c>
      <c r="B355" s="128" t="s">
        <v>146</v>
      </c>
      <c r="C355" s="54" t="s">
        <v>1111</v>
      </c>
      <c r="D355" s="55" t="s">
        <v>2</v>
      </c>
      <c r="E355" s="74">
        <v>8.8000000000000007</v>
      </c>
      <c r="F355" s="57"/>
      <c r="G355" s="58">
        <f t="shared" ref="G355:G356" si="70">ROUND($E355*F355,2)</f>
        <v>0</v>
      </c>
      <c r="H355" s="59"/>
    </row>
    <row r="356" spans="1:8">
      <c r="A356" s="281" t="s">
        <v>562</v>
      </c>
      <c r="B356" s="128" t="s">
        <v>147</v>
      </c>
      <c r="C356" s="54" t="s">
        <v>1112</v>
      </c>
      <c r="D356" s="55" t="s">
        <v>2</v>
      </c>
      <c r="E356" s="74">
        <v>2</v>
      </c>
      <c r="F356" s="57"/>
      <c r="G356" s="58">
        <f t="shared" si="70"/>
        <v>0</v>
      </c>
      <c r="H356" s="59"/>
    </row>
    <row r="357" spans="1:8">
      <c r="A357" s="281" t="s">
        <v>563</v>
      </c>
      <c r="B357" s="132" t="s">
        <v>148</v>
      </c>
      <c r="C357" s="273" t="s">
        <v>1113</v>
      </c>
      <c r="D357" s="274" t="s">
        <v>2</v>
      </c>
      <c r="E357" s="74">
        <v>20</v>
      </c>
      <c r="F357" s="57"/>
      <c r="G357" s="58">
        <f>ROUND($E357*F357,2)</f>
        <v>0</v>
      </c>
      <c r="H357" s="59"/>
    </row>
    <row r="358" spans="1:8" ht="63.75">
      <c r="A358" s="281" t="s">
        <v>564</v>
      </c>
      <c r="B358" s="268" t="s">
        <v>436</v>
      </c>
      <c r="C358" s="273" t="s">
        <v>789</v>
      </c>
      <c r="D358" s="274" t="s">
        <v>7</v>
      </c>
      <c r="E358" s="74">
        <v>1</v>
      </c>
      <c r="F358" s="275"/>
      <c r="G358" s="261">
        <f>ROUND($E358*F358,2)</f>
        <v>0</v>
      </c>
      <c r="H358" s="277"/>
    </row>
    <row r="359" spans="1:8">
      <c r="A359" s="53"/>
      <c r="B359" s="122"/>
      <c r="C359" s="101"/>
      <c r="D359" s="102"/>
      <c r="E359" s="56"/>
      <c r="F359" s="103"/>
      <c r="G359" s="58"/>
      <c r="H359" s="59"/>
    </row>
    <row r="360" spans="1:8">
      <c r="A360" s="97" t="s">
        <v>374</v>
      </c>
      <c r="B360" s="139"/>
      <c r="C360" s="47" t="s">
        <v>724</v>
      </c>
      <c r="D360" s="65"/>
      <c r="E360" s="98"/>
      <c r="F360" s="66"/>
      <c r="G360" s="82">
        <f>SUM(G361:G387)</f>
        <v>0</v>
      </c>
      <c r="H360" s="52" t="e">
        <f>G360/$G$398</f>
        <v>#DIV/0!</v>
      </c>
    </row>
    <row r="361" spans="1:8" ht="25.5">
      <c r="A361" s="77" t="s">
        <v>478</v>
      </c>
      <c r="B361" s="132" t="s">
        <v>130</v>
      </c>
      <c r="C361" s="54" t="s">
        <v>1114</v>
      </c>
      <c r="D361" s="55" t="s">
        <v>2</v>
      </c>
      <c r="E361" s="74">
        <v>31.200000000000003</v>
      </c>
      <c r="F361" s="57"/>
      <c r="G361" s="261">
        <f t="shared" ref="G361:G386" si="71">ROUND($E361*F361,2)</f>
        <v>0</v>
      </c>
      <c r="H361" s="59"/>
    </row>
    <row r="362" spans="1:8">
      <c r="A362" s="281" t="s">
        <v>480</v>
      </c>
      <c r="B362" s="132" t="s">
        <v>250</v>
      </c>
      <c r="C362" s="54" t="s">
        <v>1115</v>
      </c>
      <c r="D362" s="55" t="s">
        <v>0</v>
      </c>
      <c r="E362" s="74">
        <v>3</v>
      </c>
      <c r="F362" s="57"/>
      <c r="G362" s="261">
        <f t="shared" si="71"/>
        <v>0</v>
      </c>
      <c r="H362" s="59"/>
    </row>
    <row r="363" spans="1:8" ht="25.5">
      <c r="A363" s="281" t="s">
        <v>481</v>
      </c>
      <c r="B363" s="132" t="s">
        <v>251</v>
      </c>
      <c r="C363" s="54" t="s">
        <v>1116</v>
      </c>
      <c r="D363" s="55" t="s">
        <v>7</v>
      </c>
      <c r="E363" s="74">
        <v>10</v>
      </c>
      <c r="F363" s="57"/>
      <c r="G363" s="261">
        <f t="shared" si="71"/>
        <v>0</v>
      </c>
      <c r="H363" s="59"/>
    </row>
    <row r="364" spans="1:8" ht="25.5">
      <c r="A364" s="281" t="s">
        <v>482</v>
      </c>
      <c r="B364" s="132" t="s">
        <v>252</v>
      </c>
      <c r="C364" s="54" t="s">
        <v>1117</v>
      </c>
      <c r="D364" s="55" t="s">
        <v>7</v>
      </c>
      <c r="E364" s="74">
        <v>1</v>
      </c>
      <c r="F364" s="57"/>
      <c r="G364" s="261">
        <f t="shared" si="71"/>
        <v>0</v>
      </c>
      <c r="H364" s="59"/>
    </row>
    <row r="365" spans="1:8">
      <c r="A365" s="281" t="s">
        <v>744</v>
      </c>
      <c r="B365" s="132" t="s">
        <v>309</v>
      </c>
      <c r="C365" s="273" t="s">
        <v>1118</v>
      </c>
      <c r="D365" s="274" t="s">
        <v>5</v>
      </c>
      <c r="E365" s="74">
        <v>14</v>
      </c>
      <c r="F365" s="275"/>
      <c r="G365" s="261">
        <f t="shared" si="71"/>
        <v>0</v>
      </c>
      <c r="H365" s="277"/>
    </row>
    <row r="366" spans="1:8">
      <c r="A366" s="281" t="s">
        <v>745</v>
      </c>
      <c r="B366" s="132" t="s">
        <v>310</v>
      </c>
      <c r="C366" s="273" t="s">
        <v>1119</v>
      </c>
      <c r="D366" s="274" t="s">
        <v>5</v>
      </c>
      <c r="E366" s="74">
        <v>40</v>
      </c>
      <c r="F366" s="275"/>
      <c r="G366" s="261">
        <f t="shared" si="71"/>
        <v>0</v>
      </c>
      <c r="H366" s="277"/>
    </row>
    <row r="367" spans="1:8">
      <c r="A367" s="281" t="s">
        <v>746</v>
      </c>
      <c r="B367" s="132" t="s">
        <v>311</v>
      </c>
      <c r="C367" s="273" t="s">
        <v>1120</v>
      </c>
      <c r="D367" s="274" t="s">
        <v>5</v>
      </c>
      <c r="E367" s="74">
        <v>28</v>
      </c>
      <c r="F367" s="275"/>
      <c r="G367" s="261">
        <f t="shared" si="71"/>
        <v>0</v>
      </c>
      <c r="H367" s="277"/>
    </row>
    <row r="368" spans="1:8" ht="25.5">
      <c r="A368" s="281" t="s">
        <v>747</v>
      </c>
      <c r="B368" s="132" t="s">
        <v>312</v>
      </c>
      <c r="C368" s="273" t="s">
        <v>1121</v>
      </c>
      <c r="D368" s="274" t="s">
        <v>2</v>
      </c>
      <c r="E368" s="74">
        <v>0.5</v>
      </c>
      <c r="F368" s="275"/>
      <c r="G368" s="261">
        <f t="shared" si="71"/>
        <v>0</v>
      </c>
      <c r="H368" s="277"/>
    </row>
    <row r="369" spans="1:8">
      <c r="A369" s="281" t="s">
        <v>748</v>
      </c>
      <c r="B369" s="132" t="s">
        <v>404</v>
      </c>
      <c r="C369" s="273" t="s">
        <v>1122</v>
      </c>
      <c r="D369" s="274" t="s">
        <v>2</v>
      </c>
      <c r="E369" s="74">
        <v>0.5</v>
      </c>
      <c r="F369" s="275"/>
      <c r="G369" s="261">
        <f t="shared" si="71"/>
        <v>0</v>
      </c>
      <c r="H369" s="277"/>
    </row>
    <row r="370" spans="1:8">
      <c r="A370" s="281" t="s">
        <v>75</v>
      </c>
      <c r="B370" s="132" t="s">
        <v>405</v>
      </c>
      <c r="C370" s="273" t="s">
        <v>1123</v>
      </c>
      <c r="D370" s="274" t="s">
        <v>2</v>
      </c>
      <c r="E370" s="74">
        <v>0.5</v>
      </c>
      <c r="F370" s="275"/>
      <c r="G370" s="261">
        <f t="shared" si="71"/>
        <v>0</v>
      </c>
      <c r="H370" s="277"/>
    </row>
    <row r="371" spans="1:8">
      <c r="A371" s="281" t="s">
        <v>749</v>
      </c>
      <c r="B371" s="132" t="s">
        <v>406</v>
      </c>
      <c r="C371" s="273" t="s">
        <v>1124</v>
      </c>
      <c r="D371" s="274" t="s">
        <v>2</v>
      </c>
      <c r="E371" s="74">
        <v>0.5</v>
      </c>
      <c r="F371" s="275"/>
      <c r="G371" s="261">
        <f t="shared" si="71"/>
        <v>0</v>
      </c>
      <c r="H371" s="277"/>
    </row>
    <row r="372" spans="1:8" ht="25.5">
      <c r="A372" s="281" t="s">
        <v>76</v>
      </c>
      <c r="B372" s="132" t="s">
        <v>461</v>
      </c>
      <c r="C372" s="273" t="s">
        <v>1125</v>
      </c>
      <c r="D372" s="274" t="s">
        <v>2</v>
      </c>
      <c r="E372" s="74">
        <v>0.5</v>
      </c>
      <c r="F372" s="275"/>
      <c r="G372" s="261">
        <f t="shared" si="71"/>
        <v>0</v>
      </c>
      <c r="H372" s="277"/>
    </row>
    <row r="373" spans="1:8">
      <c r="A373" s="281" t="s">
        <v>77</v>
      </c>
      <c r="B373" s="132" t="s">
        <v>407</v>
      </c>
      <c r="C373" s="273" t="s">
        <v>1126</v>
      </c>
      <c r="D373" s="274" t="s">
        <v>2</v>
      </c>
      <c r="E373" s="74">
        <v>0.5</v>
      </c>
      <c r="F373" s="275"/>
      <c r="G373" s="261">
        <f t="shared" si="71"/>
        <v>0</v>
      </c>
      <c r="H373" s="277"/>
    </row>
    <row r="374" spans="1:8" ht="25.5">
      <c r="A374" s="281" t="s">
        <v>750</v>
      </c>
      <c r="B374" s="132" t="s">
        <v>408</v>
      </c>
      <c r="C374" s="273" t="s">
        <v>1127</v>
      </c>
      <c r="D374" s="274" t="s">
        <v>2</v>
      </c>
      <c r="E374" s="74">
        <v>0.5</v>
      </c>
      <c r="F374" s="275"/>
      <c r="G374" s="261">
        <f t="shared" si="71"/>
        <v>0</v>
      </c>
      <c r="H374" s="277"/>
    </row>
    <row r="375" spans="1:8" ht="25.5">
      <c r="A375" s="281" t="s">
        <v>751</v>
      </c>
      <c r="B375" s="132" t="s">
        <v>409</v>
      </c>
      <c r="C375" s="273" t="s">
        <v>1128</v>
      </c>
      <c r="D375" s="274" t="s">
        <v>2</v>
      </c>
      <c r="E375" s="74">
        <v>0.5</v>
      </c>
      <c r="F375" s="275"/>
      <c r="G375" s="261">
        <f t="shared" si="71"/>
        <v>0</v>
      </c>
      <c r="H375" s="277"/>
    </row>
    <row r="376" spans="1:8" ht="25.5">
      <c r="A376" s="281" t="s">
        <v>79</v>
      </c>
      <c r="B376" s="132" t="s">
        <v>410</v>
      </c>
      <c r="C376" s="273" t="s">
        <v>1129</v>
      </c>
      <c r="D376" s="274" t="s">
        <v>2</v>
      </c>
      <c r="E376" s="74">
        <v>0.5</v>
      </c>
      <c r="F376" s="275"/>
      <c r="G376" s="261">
        <f t="shared" si="71"/>
        <v>0</v>
      </c>
      <c r="H376" s="277"/>
    </row>
    <row r="377" spans="1:8">
      <c r="A377" s="281" t="s">
        <v>752</v>
      </c>
      <c r="B377" s="132" t="s">
        <v>411</v>
      </c>
      <c r="C377" s="273" t="s">
        <v>1130</v>
      </c>
      <c r="D377" s="274" t="s">
        <v>2</v>
      </c>
      <c r="E377" s="74">
        <v>0.5</v>
      </c>
      <c r="F377" s="275"/>
      <c r="G377" s="261">
        <f t="shared" si="71"/>
        <v>0</v>
      </c>
      <c r="H377" s="277"/>
    </row>
    <row r="378" spans="1:8">
      <c r="A378" s="281" t="s">
        <v>753</v>
      </c>
      <c r="B378" s="132" t="s">
        <v>412</v>
      </c>
      <c r="C378" s="273" t="s">
        <v>1131</v>
      </c>
      <c r="D378" s="274" t="s">
        <v>2</v>
      </c>
      <c r="E378" s="74">
        <v>0.5</v>
      </c>
      <c r="F378" s="275"/>
      <c r="G378" s="261">
        <f t="shared" si="71"/>
        <v>0</v>
      </c>
      <c r="H378" s="277"/>
    </row>
    <row r="379" spans="1:8" ht="25.5">
      <c r="A379" s="281" t="s">
        <v>754</v>
      </c>
      <c r="B379" s="132" t="s">
        <v>313</v>
      </c>
      <c r="C379" s="273" t="s">
        <v>1132</v>
      </c>
      <c r="D379" s="274" t="s">
        <v>0</v>
      </c>
      <c r="E379" s="74">
        <v>1</v>
      </c>
      <c r="F379" s="275"/>
      <c r="G379" s="261">
        <f t="shared" si="71"/>
        <v>0</v>
      </c>
      <c r="H379" s="277"/>
    </row>
    <row r="380" spans="1:8">
      <c r="A380" s="281" t="s">
        <v>81</v>
      </c>
      <c r="B380" s="132" t="s">
        <v>413</v>
      </c>
      <c r="C380" s="273" t="s">
        <v>1133</v>
      </c>
      <c r="D380" s="274" t="s">
        <v>0</v>
      </c>
      <c r="E380" s="74">
        <v>1</v>
      </c>
      <c r="F380" s="275"/>
      <c r="G380" s="261">
        <f t="shared" si="71"/>
        <v>0</v>
      </c>
      <c r="H380" s="277"/>
    </row>
    <row r="381" spans="1:8">
      <c r="A381" s="281" t="s">
        <v>755</v>
      </c>
      <c r="B381" s="132" t="s">
        <v>414</v>
      </c>
      <c r="C381" s="273" t="s">
        <v>1134</v>
      </c>
      <c r="D381" s="274" t="s">
        <v>0</v>
      </c>
      <c r="E381" s="74">
        <v>1</v>
      </c>
      <c r="F381" s="275"/>
      <c r="G381" s="261">
        <f t="shared" si="71"/>
        <v>0</v>
      </c>
      <c r="H381" s="277"/>
    </row>
    <row r="382" spans="1:8">
      <c r="A382" s="281" t="s">
        <v>756</v>
      </c>
      <c r="B382" s="132" t="s">
        <v>415</v>
      </c>
      <c r="C382" s="273" t="s">
        <v>416</v>
      </c>
      <c r="D382" s="274" t="s">
        <v>0</v>
      </c>
      <c r="E382" s="74">
        <v>1</v>
      </c>
      <c r="F382" s="275"/>
      <c r="G382" s="261">
        <f t="shared" si="71"/>
        <v>0</v>
      </c>
      <c r="H382" s="277"/>
    </row>
    <row r="383" spans="1:8">
      <c r="A383" s="281" t="s">
        <v>757</v>
      </c>
      <c r="B383" s="132" t="s">
        <v>417</v>
      </c>
      <c r="C383" s="273" t="s">
        <v>1135</v>
      </c>
      <c r="D383" s="274" t="s">
        <v>0</v>
      </c>
      <c r="E383" s="74">
        <v>1</v>
      </c>
      <c r="F383" s="275"/>
      <c r="G383" s="261">
        <f t="shared" si="71"/>
        <v>0</v>
      </c>
      <c r="H383" s="277"/>
    </row>
    <row r="384" spans="1:8">
      <c r="A384" s="281" t="s">
        <v>758</v>
      </c>
      <c r="B384" s="132" t="s">
        <v>418</v>
      </c>
      <c r="C384" s="273" t="s">
        <v>1136</v>
      </c>
      <c r="D384" s="274" t="s">
        <v>0</v>
      </c>
      <c r="E384" s="74">
        <v>1</v>
      </c>
      <c r="F384" s="275"/>
      <c r="G384" s="261">
        <f t="shared" si="71"/>
        <v>0</v>
      </c>
      <c r="H384" s="277"/>
    </row>
    <row r="385" spans="1:8">
      <c r="A385" s="281" t="s">
        <v>759</v>
      </c>
      <c r="B385" s="132" t="s">
        <v>419</v>
      </c>
      <c r="C385" s="273" t="s">
        <v>1137</v>
      </c>
      <c r="D385" s="274" t="s">
        <v>0</v>
      </c>
      <c r="E385" s="74">
        <v>1</v>
      </c>
      <c r="F385" s="275"/>
      <c r="G385" s="261">
        <f t="shared" si="71"/>
        <v>0</v>
      </c>
      <c r="H385" s="277"/>
    </row>
    <row r="386" spans="1:8">
      <c r="A386" s="281" t="s">
        <v>760</v>
      </c>
      <c r="B386" s="132" t="s">
        <v>314</v>
      </c>
      <c r="C386" s="273" t="s">
        <v>1138</v>
      </c>
      <c r="D386" s="274" t="s">
        <v>28</v>
      </c>
      <c r="E386" s="74">
        <v>500</v>
      </c>
      <c r="F386" s="275"/>
      <c r="G386" s="261">
        <f t="shared" si="71"/>
        <v>0</v>
      </c>
      <c r="H386" s="277"/>
    </row>
    <row r="387" spans="1:8">
      <c r="A387" s="104"/>
      <c r="B387" s="138"/>
      <c r="C387" s="105"/>
      <c r="D387" s="80"/>
      <c r="E387" s="80"/>
      <c r="F387" s="81"/>
      <c r="G387" s="106"/>
      <c r="H387" s="59"/>
    </row>
    <row r="388" spans="1:8">
      <c r="A388" s="97" t="s">
        <v>375</v>
      </c>
      <c r="B388" s="139"/>
      <c r="C388" s="47" t="s">
        <v>376</v>
      </c>
      <c r="D388" s="65"/>
      <c r="E388" s="98"/>
      <c r="F388" s="66"/>
      <c r="G388" s="82">
        <f>SUM(G389:G394)</f>
        <v>0</v>
      </c>
      <c r="H388" s="107" t="e">
        <f>G388/$G$398</f>
        <v>#DIV/0!</v>
      </c>
    </row>
    <row r="389" spans="1:8">
      <c r="A389" s="108" t="s">
        <v>377</v>
      </c>
      <c r="B389" s="128" t="s">
        <v>125</v>
      </c>
      <c r="C389" s="54" t="s">
        <v>1139</v>
      </c>
      <c r="D389" s="55" t="s">
        <v>0</v>
      </c>
      <c r="E389" s="70">
        <v>2</v>
      </c>
      <c r="F389" s="57"/>
      <c r="G389" s="58">
        <f t="shared" ref="G389:G393" si="72">ROUND($E389*F389,2)</f>
        <v>0</v>
      </c>
      <c r="H389" s="59"/>
    </row>
    <row r="390" spans="1:8" ht="25.5">
      <c r="A390" s="108" t="s">
        <v>378</v>
      </c>
      <c r="B390" s="141" t="s">
        <v>126</v>
      </c>
      <c r="C390" s="54" t="s">
        <v>1140</v>
      </c>
      <c r="D390" s="55" t="s">
        <v>0</v>
      </c>
      <c r="E390" s="70">
        <v>2</v>
      </c>
      <c r="F390" s="57"/>
      <c r="G390" s="58">
        <f t="shared" si="72"/>
        <v>0</v>
      </c>
      <c r="H390" s="59"/>
    </row>
    <row r="391" spans="1:8" ht="25.5">
      <c r="A391" s="108" t="s">
        <v>422</v>
      </c>
      <c r="B391" s="141" t="s">
        <v>127</v>
      </c>
      <c r="C391" s="54" t="s">
        <v>1141</v>
      </c>
      <c r="D391" s="55" t="s">
        <v>0</v>
      </c>
      <c r="E391" s="70">
        <v>1</v>
      </c>
      <c r="F391" s="57"/>
      <c r="G391" s="58">
        <f t="shared" si="72"/>
        <v>0</v>
      </c>
      <c r="H391" s="59"/>
    </row>
    <row r="392" spans="1:8" ht="25.5">
      <c r="A392" s="108" t="s">
        <v>379</v>
      </c>
      <c r="B392" s="141" t="s">
        <v>128</v>
      </c>
      <c r="C392" s="54" t="s">
        <v>1142</v>
      </c>
      <c r="D392" s="55" t="s">
        <v>0</v>
      </c>
      <c r="E392" s="70">
        <v>1</v>
      </c>
      <c r="F392" s="57"/>
      <c r="G392" s="58">
        <f t="shared" si="72"/>
        <v>0</v>
      </c>
      <c r="H392" s="59"/>
    </row>
    <row r="393" spans="1:8">
      <c r="A393" s="108" t="s">
        <v>671</v>
      </c>
      <c r="B393" s="142" t="s">
        <v>315</v>
      </c>
      <c r="C393" s="54" t="s">
        <v>1143</v>
      </c>
      <c r="D393" s="55" t="s">
        <v>2</v>
      </c>
      <c r="E393" s="109">
        <v>1.6</v>
      </c>
      <c r="F393" s="57"/>
      <c r="G393" s="58">
        <f t="shared" si="72"/>
        <v>0</v>
      </c>
      <c r="H393" s="110"/>
    </row>
    <row r="394" spans="1:8">
      <c r="A394" s="104"/>
      <c r="B394" s="138"/>
      <c r="C394" s="105"/>
      <c r="D394" s="80"/>
      <c r="E394" s="80"/>
      <c r="F394" s="81"/>
      <c r="G394" s="106"/>
      <c r="H394" s="59"/>
    </row>
    <row r="395" spans="1:8">
      <c r="A395" s="97" t="s">
        <v>425</v>
      </c>
      <c r="B395" s="139"/>
      <c r="C395" s="47" t="s">
        <v>306</v>
      </c>
      <c r="D395" s="65"/>
      <c r="E395" s="98"/>
      <c r="F395" s="66"/>
      <c r="G395" s="82">
        <f>SUM(G396:G397)</f>
        <v>0</v>
      </c>
      <c r="H395" s="107" t="e">
        <f>G395/$G$398</f>
        <v>#DIV/0!</v>
      </c>
    </row>
    <row r="396" spans="1:8">
      <c r="A396" s="108" t="s">
        <v>476</v>
      </c>
      <c r="B396" s="128" t="s">
        <v>307</v>
      </c>
      <c r="C396" s="54" t="s">
        <v>1144</v>
      </c>
      <c r="D396" s="55" t="s">
        <v>2</v>
      </c>
      <c r="E396" s="74">
        <v>343.3</v>
      </c>
      <c r="F396" s="57"/>
      <c r="G396" s="58">
        <f>ROUND($E396*F396,2)</f>
        <v>0</v>
      </c>
      <c r="H396" s="110"/>
    </row>
    <row r="397" spans="1:8" ht="15.75" thickBot="1">
      <c r="A397" s="294"/>
      <c r="B397" s="295"/>
      <c r="C397" s="295"/>
      <c r="D397" s="295"/>
      <c r="E397" s="295"/>
      <c r="F397" s="295"/>
      <c r="G397" s="295"/>
      <c r="H397" s="296"/>
    </row>
    <row r="398" spans="1:8" ht="15.75" thickBot="1">
      <c r="A398" s="297" t="s">
        <v>423</v>
      </c>
      <c r="B398" s="298"/>
      <c r="C398" s="298"/>
      <c r="D398" s="298"/>
      <c r="E398" s="298"/>
      <c r="F398" s="299"/>
      <c r="G398" s="111">
        <f>SUM(G13:G396)/2</f>
        <v>0</v>
      </c>
      <c r="H398" s="112" t="e">
        <f>G398/$G$398</f>
        <v>#DIV/0!</v>
      </c>
    </row>
    <row r="399" spans="1:8" ht="15.75" thickBot="1">
      <c r="A399" s="300" t="s">
        <v>424</v>
      </c>
      <c r="B399" s="301"/>
      <c r="C399" s="301"/>
      <c r="D399" s="301"/>
      <c r="E399" s="256"/>
      <c r="F399" s="255"/>
      <c r="G399" s="113">
        <f>ROUND(G398*F399,2)</f>
        <v>0</v>
      </c>
      <c r="H399" s="114"/>
    </row>
    <row r="400" spans="1:8">
      <c r="A400" s="104"/>
      <c r="B400" s="138"/>
      <c r="C400" s="105"/>
      <c r="D400" s="80"/>
      <c r="E400" s="80"/>
      <c r="F400" s="81"/>
      <c r="G400" s="106"/>
      <c r="H400" s="59"/>
    </row>
    <row r="401" spans="1:8">
      <c r="A401" s="97" t="s">
        <v>673</v>
      </c>
      <c r="B401" s="139"/>
      <c r="C401" s="47" t="s">
        <v>808</v>
      </c>
      <c r="D401" s="65"/>
      <c r="E401" s="98"/>
      <c r="F401" s="66"/>
      <c r="G401" s="82">
        <f>SUM(G402:G403)</f>
        <v>0</v>
      </c>
      <c r="H401" s="107"/>
    </row>
    <row r="402" spans="1:8" ht="25.5">
      <c r="A402" s="108" t="s">
        <v>672</v>
      </c>
      <c r="B402" s="128" t="s">
        <v>308</v>
      </c>
      <c r="C402" s="54" t="s">
        <v>1145</v>
      </c>
      <c r="D402" s="55" t="s">
        <v>7</v>
      </c>
      <c r="E402" s="74">
        <v>1</v>
      </c>
      <c r="F402" s="57"/>
      <c r="G402" s="58">
        <f>ROUND($E402*F402,2)</f>
        <v>0</v>
      </c>
      <c r="H402" s="110"/>
    </row>
    <row r="403" spans="1:8" ht="15.75" thickBot="1">
      <c r="A403" s="294"/>
      <c r="B403" s="295"/>
      <c r="C403" s="295"/>
      <c r="D403" s="295"/>
      <c r="E403" s="295"/>
      <c r="F403" s="295"/>
      <c r="G403" s="295"/>
      <c r="H403" s="296"/>
    </row>
    <row r="404" spans="1:8" ht="15.75" thickBot="1">
      <c r="A404" s="297" t="s">
        <v>474</v>
      </c>
      <c r="B404" s="298"/>
      <c r="C404" s="298"/>
      <c r="D404" s="298"/>
      <c r="E404" s="298"/>
      <c r="F404" s="299"/>
      <c r="G404" s="111">
        <f>SUM(G401:G403)/2</f>
        <v>0</v>
      </c>
      <c r="H404" s="112"/>
    </row>
    <row r="405" spans="1:8" ht="15.75" thickBot="1">
      <c r="A405" s="300" t="s">
        <v>475</v>
      </c>
      <c r="B405" s="301"/>
      <c r="C405" s="301"/>
      <c r="D405" s="301"/>
      <c r="E405" s="259"/>
      <c r="F405" s="255"/>
      <c r="G405" s="113">
        <f>ROUND(G404*F405,2)</f>
        <v>0</v>
      </c>
      <c r="H405" s="114"/>
    </row>
    <row r="406" spans="1:8" ht="15.75" thickBot="1">
      <c r="A406" s="115"/>
      <c r="B406" s="116"/>
      <c r="C406" s="116"/>
      <c r="D406" s="116"/>
      <c r="E406" s="116"/>
      <c r="F406" s="117"/>
      <c r="G406" s="118"/>
      <c r="H406" s="119"/>
    </row>
    <row r="407" spans="1:8" ht="15.75" customHeight="1" thickBot="1">
      <c r="A407" s="288" t="s">
        <v>477</v>
      </c>
      <c r="B407" s="289"/>
      <c r="C407" s="289"/>
      <c r="D407" s="289"/>
      <c r="E407" s="289"/>
      <c r="F407" s="290"/>
      <c r="G407" s="120">
        <f>ROUND(G398+G399+G404+G405,2)</f>
        <v>0</v>
      </c>
      <c r="H407" s="121"/>
    </row>
    <row r="408" spans="1:8">
      <c r="A408" s="266"/>
      <c r="B408" s="15"/>
      <c r="C408" s="260" t="s">
        <v>1146</v>
      </c>
      <c r="D408" s="3"/>
      <c r="E408" s="4"/>
      <c r="F408" s="9"/>
      <c r="G408" s="6"/>
      <c r="H408" s="2"/>
    </row>
    <row r="409" spans="1:8">
      <c r="A409" s="266"/>
    </row>
  </sheetData>
  <sortState ref="B357:G357">
    <sortCondition ref="B356"/>
  </sortState>
  <mergeCells count="12">
    <mergeCell ref="A407:F407"/>
    <mergeCell ref="A6:B6"/>
    <mergeCell ref="C6:G6"/>
    <mergeCell ref="A7:B7"/>
    <mergeCell ref="C7:G7"/>
    <mergeCell ref="A9:G9"/>
    <mergeCell ref="A403:H403"/>
    <mergeCell ref="A404:F404"/>
    <mergeCell ref="A405:D405"/>
    <mergeCell ref="A398:F398"/>
    <mergeCell ref="A399:D399"/>
    <mergeCell ref="A397:H397"/>
  </mergeCells>
  <pageMargins left="0.70866141732283472" right="0.51181102362204722" top="1.2835416666666666" bottom="0.78740157480314965" header="0.31496062992125984" footer="0.31496062992125984"/>
  <pageSetup paperSize="9" scale="65" fitToHeight="0" orientation="portrait" horizontalDpi="1200" verticalDpi="1200" r:id="rId1"/>
  <headerFooter>
    <oddFooter>&amp;R&amp;"Verdana,Normal"Página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1" zoomScaleNormal="100" zoomScaleSheetLayoutView="100" workbookViewId="0">
      <selection activeCell="C61" sqref="C61:C69"/>
    </sheetView>
  </sheetViews>
  <sheetFormatPr defaultRowHeight="15"/>
  <cols>
    <col min="1" max="1" width="6.5703125" customWidth="1"/>
    <col min="2" max="2" width="7.140625" customWidth="1"/>
    <col min="3" max="3" width="74.85546875" style="1" customWidth="1"/>
    <col min="4" max="4" width="24.85546875" bestFit="1" customWidth="1"/>
  </cols>
  <sheetData>
    <row r="1" spans="1:5">
      <c r="A1" s="143"/>
      <c r="B1" s="144"/>
      <c r="C1" s="166" t="s">
        <v>456</v>
      </c>
      <c r="D1" s="145"/>
      <c r="E1" s="146"/>
    </row>
    <row r="2" spans="1:5" ht="18" hidden="1">
      <c r="A2" s="147"/>
      <c r="B2" s="148"/>
      <c r="C2" s="149" t="s">
        <v>324</v>
      </c>
      <c r="D2" s="150"/>
      <c r="E2" s="146"/>
    </row>
    <row r="3" spans="1:5" hidden="1">
      <c r="A3" s="147"/>
      <c r="B3" s="151"/>
      <c r="C3" s="152" t="s">
        <v>325</v>
      </c>
      <c r="D3" s="153"/>
      <c r="E3" s="146"/>
    </row>
    <row r="4" spans="1:5" hidden="1">
      <c r="A4" s="147"/>
      <c r="B4" s="151"/>
      <c r="C4" s="152" t="s">
        <v>326</v>
      </c>
      <c r="D4" s="153"/>
      <c r="E4" s="146"/>
    </row>
    <row r="5" spans="1:5">
      <c r="A5" s="143"/>
      <c r="B5" s="144"/>
      <c r="C5" s="152"/>
      <c r="D5" s="154"/>
      <c r="E5" s="146"/>
    </row>
    <row r="6" spans="1:5">
      <c r="A6" s="304" t="str">
        <f>Planilha!A6</f>
        <v>Objeto:</v>
      </c>
      <c r="B6" s="304"/>
      <c r="C6" s="167" t="str">
        <f>Planilha!C6</f>
        <v>Reforma e ampliação do Pólo de Atendimento de Ostomizados</v>
      </c>
      <c r="D6" s="155"/>
      <c r="E6" s="146"/>
    </row>
    <row r="7" spans="1:5">
      <c r="A7" s="304" t="str">
        <f>Planilha!A7</f>
        <v xml:space="preserve">Local:                    </v>
      </c>
      <c r="B7" s="304"/>
      <c r="C7" s="305" t="str">
        <f>Planilha!C7</f>
        <v>Rua Antonio Meyer, 39 - Mogi das Cruzes - SP</v>
      </c>
      <c r="D7" s="305"/>
      <c r="E7" s="146"/>
    </row>
    <row r="8" spans="1:5" hidden="1">
      <c r="A8" s="156"/>
      <c r="B8" s="156"/>
      <c r="C8" s="157"/>
      <c r="D8" s="158"/>
      <c r="E8" s="146"/>
    </row>
    <row r="9" spans="1:5">
      <c r="A9" s="306">
        <f>Planilha!A9</f>
        <v>0</v>
      </c>
      <c r="B9" s="306"/>
      <c r="C9" s="306"/>
      <c r="D9" s="306"/>
      <c r="E9" s="146"/>
    </row>
    <row r="10" spans="1:5" ht="15.75" hidden="1">
      <c r="A10" s="159"/>
      <c r="B10" s="160"/>
      <c r="C10" s="161"/>
      <c r="D10" s="154"/>
      <c r="E10" s="146"/>
    </row>
    <row r="11" spans="1:5" ht="15.75" hidden="1">
      <c r="A11" s="147"/>
      <c r="B11" s="162"/>
      <c r="C11" s="163" t="s">
        <v>380</v>
      </c>
      <c r="D11" s="150"/>
      <c r="E11" s="146"/>
    </row>
    <row r="12" spans="1:5" ht="16.5" thickBot="1">
      <c r="A12" s="147"/>
      <c r="B12" s="162"/>
      <c r="C12" s="163"/>
      <c r="D12" s="150"/>
      <c r="E12" s="146"/>
    </row>
    <row r="13" spans="1:5" ht="15.75" thickBot="1">
      <c r="A13" s="147"/>
      <c r="B13" s="164" t="s">
        <v>381</v>
      </c>
      <c r="C13" s="168" t="s">
        <v>382</v>
      </c>
      <c r="D13" s="169" t="s">
        <v>383</v>
      </c>
      <c r="E13" s="146"/>
    </row>
    <row r="14" spans="1:5">
      <c r="A14" s="147"/>
      <c r="B14" s="170" t="s">
        <v>334</v>
      </c>
      <c r="C14" s="174" t="str">
        <f>VLOOKUP(B14,Planilha!$A$13:$C$396,3,FALSE)</f>
        <v xml:space="preserve">Serviço técnico especializado </v>
      </c>
      <c r="D14" s="172">
        <f>VLOOKUP(C14,Planilha!C13:G396,5,FALSE)</f>
        <v>0</v>
      </c>
      <c r="E14" s="146"/>
    </row>
    <row r="15" spans="1:5">
      <c r="A15" s="147"/>
      <c r="B15" s="173" t="s">
        <v>341</v>
      </c>
      <c r="C15" s="174" t="str">
        <f>VLOOKUP(B15,Planilha!$A$13:$C$396,3,FALSE)</f>
        <v>Início, apoio e administração da obra</v>
      </c>
      <c r="D15" s="172">
        <f>VLOOKUP(C15,Planilha!C16:G397,5,FALSE)</f>
        <v>0</v>
      </c>
      <c r="E15" s="146"/>
    </row>
    <row r="16" spans="1:5">
      <c r="A16" s="147"/>
      <c r="B16" s="173" t="s">
        <v>344</v>
      </c>
      <c r="C16" s="174" t="str">
        <f>VLOOKUP(B16,Planilha!$A$13:$C$396,3,FALSE)</f>
        <v>Demolição, Transporte e Serviço em Solo</v>
      </c>
      <c r="D16" s="172">
        <f>VLOOKUP(C16,Planilha!C17:G398,5,FALSE)</f>
        <v>0</v>
      </c>
      <c r="E16" s="146"/>
    </row>
    <row r="17" spans="1:8">
      <c r="A17" s="147"/>
      <c r="B17" s="173" t="s">
        <v>346</v>
      </c>
      <c r="C17" s="174" t="str">
        <f>VLOOKUP(B17,Planilha!$A$13:$C$396,3,FALSE)</f>
        <v>Fundação e estrutura</v>
      </c>
      <c r="D17" s="172">
        <f>VLOOKUP(C17,Planilha!C18:G399,5,FALSE)</f>
        <v>0</v>
      </c>
      <c r="E17" s="146"/>
    </row>
    <row r="18" spans="1:8">
      <c r="A18" s="147"/>
      <c r="B18" s="173" t="s">
        <v>348</v>
      </c>
      <c r="C18" s="174" t="str">
        <f>VLOOKUP(B18,Planilha!$A$13:$C$396,3,FALSE)</f>
        <v>Alvenaria e elemento divisor</v>
      </c>
      <c r="D18" s="172">
        <f>VLOOKUP(C18,Planilha!C19:G400,5,FALSE)</f>
        <v>0</v>
      </c>
      <c r="E18" s="146"/>
    </row>
    <row r="19" spans="1:8">
      <c r="A19" s="147"/>
      <c r="B19" s="173" t="s">
        <v>350</v>
      </c>
      <c r="C19" s="174" t="str">
        <f>VLOOKUP(B19,Planilha!$A$13:$C$396,3,FALSE)</f>
        <v>Telhamento e coberturas</v>
      </c>
      <c r="D19" s="172">
        <f>VLOOKUP(C19,Planilha!C20:G401,5,FALSE)</f>
        <v>0</v>
      </c>
      <c r="E19" s="146"/>
    </row>
    <row r="20" spans="1:8">
      <c r="A20" s="147"/>
      <c r="B20" s="173" t="s">
        <v>351</v>
      </c>
      <c r="C20" s="174" t="str">
        <f>VLOOKUP(B20,Planilha!$A$13:$C$396,3,FALSE)</f>
        <v>Revestimentos</v>
      </c>
      <c r="D20" s="172">
        <f>VLOOKUP(C20,Planilha!C23:G402,5,FALSE)</f>
        <v>0</v>
      </c>
      <c r="E20" s="146"/>
    </row>
    <row r="21" spans="1:8">
      <c r="A21" s="147"/>
      <c r="B21" s="173" t="s">
        <v>353</v>
      </c>
      <c r="C21" s="174" t="str">
        <f>VLOOKUP(B21,Planilha!$A$13:$C$396,3,FALSE)</f>
        <v>Forro</v>
      </c>
      <c r="D21" s="172">
        <f>VLOOKUP(C21,Planilha!C24:G402,5,FALSE)</f>
        <v>0</v>
      </c>
      <c r="E21" s="146"/>
    </row>
    <row r="22" spans="1:8" ht="25.5">
      <c r="A22" s="147"/>
      <c r="B22" s="173" t="s">
        <v>357</v>
      </c>
      <c r="C22" s="174" t="str">
        <f>VLOOKUP(B22,Planilha!$A$13:$C$396,3,FALSE)</f>
        <v>Esquadrias, Portas, Marcenaria, Vidros, Corrimão, alambrados, e equip. metálicos</v>
      </c>
      <c r="D22" s="172">
        <f>VLOOKUP(C22,Planilha!C25:G402,5,FALSE)</f>
        <v>0</v>
      </c>
      <c r="E22" s="146"/>
    </row>
    <row r="23" spans="1:8">
      <c r="A23" s="147"/>
      <c r="B23" s="173" t="s">
        <v>359</v>
      </c>
      <c r="C23" s="174" t="str">
        <f>VLOOKUP(B23,Planilha!$A$13:$C$396,3,FALSE)</f>
        <v>Impermeabilização e isolamento térmico</v>
      </c>
      <c r="D23" s="172">
        <f>VLOOKUP(C23,Planilha!C26:G402,5,FALSE)</f>
        <v>0</v>
      </c>
      <c r="E23" s="146"/>
    </row>
    <row r="24" spans="1:8">
      <c r="A24" s="147"/>
      <c r="B24" s="173" t="s">
        <v>363</v>
      </c>
      <c r="C24" s="174" t="str">
        <f>VLOOKUP(B24,Planilha!$A$13:$C$396,3,FALSE)</f>
        <v>Pintura</v>
      </c>
      <c r="D24" s="172">
        <f>VLOOKUP(C24,Planilha!C27:G402,5,FALSE)</f>
        <v>0</v>
      </c>
      <c r="E24" s="146"/>
    </row>
    <row r="25" spans="1:8">
      <c r="A25" s="147"/>
      <c r="B25" s="173" t="s">
        <v>366</v>
      </c>
      <c r="C25" s="174" t="str">
        <f>VLOOKUP(B25,Planilha!$A$13:$C$396,3,FALSE)</f>
        <v>Instalações Elétricas, Elétricas Especiais</v>
      </c>
      <c r="D25" s="172">
        <f>VLOOKUP(C25,Planilha!C30:G403,5,FALSE)</f>
        <v>0</v>
      </c>
      <c r="E25" s="146"/>
    </row>
    <row r="26" spans="1:8">
      <c r="A26" s="147"/>
      <c r="B26" s="173" t="s">
        <v>368</v>
      </c>
      <c r="C26" s="174" t="str">
        <f>VLOOKUP(B26,Planilha!$A$13:$C$396,3,FALSE)</f>
        <v>Extintores</v>
      </c>
      <c r="D26" s="172">
        <f>VLOOKUP(C26,Planilha!C31:G404,5,FALSE)</f>
        <v>0</v>
      </c>
      <c r="E26" s="146"/>
    </row>
    <row r="27" spans="1:8">
      <c r="A27" s="147"/>
      <c r="B27" s="173" t="s">
        <v>370</v>
      </c>
      <c r="C27" s="174" t="str">
        <f>VLOOKUP(B27,Planilha!$A$13:$C$396,3,FALSE)</f>
        <v>Instalações Hidráulicas</v>
      </c>
      <c r="D27" s="172">
        <f>VLOOKUP(C27,Planilha!C32:G405,5,FALSE)</f>
        <v>0</v>
      </c>
      <c r="E27" s="146"/>
    </row>
    <row r="28" spans="1:8">
      <c r="A28" s="147"/>
      <c r="B28" s="173" t="s">
        <v>372</v>
      </c>
      <c r="C28" s="174" t="str">
        <f>VLOOKUP(B28,Planilha!$A$13:$C$396,3,FALSE)</f>
        <v>Paisagismo</v>
      </c>
      <c r="D28" s="172">
        <f>VLOOKUP(C28,Planilha!C33:G406,5,FALSE)</f>
        <v>0</v>
      </c>
      <c r="E28" s="146"/>
    </row>
    <row r="29" spans="1:8">
      <c r="A29" s="147"/>
      <c r="B29" s="173" t="s">
        <v>374</v>
      </c>
      <c r="C29" s="174" t="str">
        <f>VLOOKUP(B29,Planilha!$A$13:$C$396,3,FALSE)</f>
        <v>Conforto mecânico e climatização</v>
      </c>
      <c r="D29" s="172">
        <f>VLOOKUP(C29,Planilha!C33:G407,5,FALSE)</f>
        <v>0</v>
      </c>
      <c r="E29" s="146"/>
    </row>
    <row r="30" spans="1:8">
      <c r="A30" s="147"/>
      <c r="B30" s="173" t="s">
        <v>375</v>
      </c>
      <c r="C30" s="174" t="str">
        <f>VLOOKUP(B30,Planilha!$A$13:$C$396,3,FALSE)</f>
        <v>Comunicação visual</v>
      </c>
      <c r="D30" s="172">
        <f>VLOOKUP(C30,Planilha!C33:G408,5,FALSE)</f>
        <v>0</v>
      </c>
      <c r="E30" s="146"/>
    </row>
    <row r="31" spans="1:8" ht="15.75" thickBot="1">
      <c r="A31" s="147"/>
      <c r="B31" s="175" t="s">
        <v>425</v>
      </c>
      <c r="C31" s="174" t="str">
        <f>VLOOKUP(B31,Planilha!$A$13:$C$396,3,FALSE)</f>
        <v>Limpeza de obra</v>
      </c>
      <c r="D31" s="172">
        <f>VLOOKUP(C31,Planilha!C33:G409,5,FALSE)</f>
        <v>0</v>
      </c>
      <c r="E31" s="146"/>
    </row>
    <row r="32" spans="1:8">
      <c r="A32" s="147"/>
      <c r="B32" s="307" t="s">
        <v>423</v>
      </c>
      <c r="C32" s="308"/>
      <c r="D32" s="176">
        <f>SUM(D14:D31)</f>
        <v>0</v>
      </c>
      <c r="E32" s="146"/>
      <c r="F32" s="8"/>
      <c r="G32" s="8"/>
      <c r="H32" s="8"/>
    </row>
    <row r="33" spans="1:8" ht="15.75" thickBot="1">
      <c r="A33" s="147"/>
      <c r="B33" s="309" t="str">
        <f>CONCATENATE("BDI obra - ",Planilha!F399*100,"%")</f>
        <v>BDI obra - 0%</v>
      </c>
      <c r="C33" s="310"/>
      <c r="D33" s="177">
        <f>ROUND(D32*Planilha!F399,2)</f>
        <v>0</v>
      </c>
      <c r="E33" s="146"/>
      <c r="F33" s="8"/>
      <c r="G33" s="8"/>
      <c r="H33" s="8"/>
    </row>
    <row r="34" spans="1:8" ht="15.75" thickBot="1">
      <c r="A34" s="147"/>
      <c r="B34" s="178" t="s">
        <v>673</v>
      </c>
      <c r="C34" s="171" t="str">
        <f>VLOOKUP(B34,Planilha!$A$13:$C$423,3,FALSE)</f>
        <v>Equipamentos (elevador)</v>
      </c>
      <c r="D34" s="172">
        <f>VLOOKUP(C34,Planilha!C28:G422,5,FALSE)</f>
        <v>0</v>
      </c>
      <c r="E34" s="146"/>
      <c r="F34" s="8"/>
      <c r="G34" s="8"/>
      <c r="H34" s="8"/>
    </row>
    <row r="35" spans="1:8">
      <c r="A35" s="147"/>
      <c r="B35" s="307" t="s">
        <v>437</v>
      </c>
      <c r="C35" s="308"/>
      <c r="D35" s="176">
        <f>D34</f>
        <v>0</v>
      </c>
      <c r="E35" s="146"/>
      <c r="F35" s="8"/>
      <c r="G35" s="8"/>
      <c r="H35" s="8"/>
    </row>
    <row r="36" spans="1:8" ht="15.75" thickBot="1">
      <c r="A36" s="147"/>
      <c r="B36" s="309" t="str">
        <f>CONCATENATE("BDI obra - ",Planilha!$F$405*100,"%")</f>
        <v>BDI obra - 0%</v>
      </c>
      <c r="C36" s="310"/>
      <c r="D36" s="179">
        <f>D35*Planilha!$F$405</f>
        <v>0</v>
      </c>
      <c r="E36" s="146"/>
      <c r="F36" s="8"/>
      <c r="G36" s="8"/>
      <c r="H36" s="8"/>
    </row>
    <row r="37" spans="1:8" ht="15.75" thickBot="1">
      <c r="A37" s="147"/>
      <c r="B37" s="302" t="s">
        <v>426</v>
      </c>
      <c r="C37" s="303"/>
      <c r="D37" s="180">
        <f>D32+D33+D35+D36</f>
        <v>0</v>
      </c>
      <c r="E37" s="146"/>
      <c r="F37" s="8"/>
      <c r="G37" s="8"/>
      <c r="H37" s="8"/>
    </row>
    <row r="38" spans="1:8">
      <c r="A38" s="146"/>
      <c r="B38" s="146"/>
      <c r="C38" s="165" t="str">
        <f>Planilha!C408</f>
        <v>data</v>
      </c>
      <c r="D38" s="146"/>
      <c r="E38" s="146"/>
      <c r="F38" s="8"/>
      <c r="G38" s="8"/>
      <c r="H38" s="8"/>
    </row>
    <row r="39" spans="1:8">
      <c r="A39" s="146"/>
      <c r="B39" s="146"/>
      <c r="C39" s="165"/>
      <c r="D39" s="146"/>
      <c r="E39" s="146"/>
      <c r="F39" s="8"/>
      <c r="G39" s="8"/>
      <c r="H39" s="8"/>
    </row>
    <row r="40" spans="1:8">
      <c r="A40" s="146"/>
      <c r="B40" s="146"/>
      <c r="C40" s="165"/>
      <c r="D40" s="146"/>
      <c r="E40" s="146"/>
      <c r="F40" s="8"/>
      <c r="G40" s="8"/>
      <c r="H40" s="8"/>
    </row>
    <row r="41" spans="1:8">
      <c r="A41" s="146"/>
      <c r="B41" s="146"/>
      <c r="C41" s="165"/>
      <c r="D41" s="146"/>
      <c r="E41" s="146"/>
      <c r="F41" s="8"/>
      <c r="G41" s="8"/>
      <c r="H41" s="8"/>
    </row>
    <row r="42" spans="1:8">
      <c r="A42" s="146"/>
      <c r="B42" s="146"/>
      <c r="C42" s="165"/>
      <c r="D42" s="146"/>
      <c r="E42" s="146"/>
      <c r="F42" s="8"/>
      <c r="G42" s="8"/>
      <c r="H42" s="8"/>
    </row>
    <row r="43" spans="1:8">
      <c r="A43" s="146"/>
      <c r="B43" s="146"/>
      <c r="C43" s="165"/>
      <c r="D43" s="146"/>
      <c r="E43" s="146"/>
      <c r="F43" s="8"/>
      <c r="G43" s="8"/>
      <c r="H43" s="8"/>
    </row>
    <row r="44" spans="1:8">
      <c r="A44" s="146"/>
      <c r="B44" s="146"/>
      <c r="C44" s="165"/>
      <c r="D44" s="146"/>
      <c r="E44" s="146"/>
    </row>
    <row r="45" spans="1:8">
      <c r="A45" s="146"/>
      <c r="B45" s="146"/>
      <c r="C45" s="165"/>
      <c r="D45" s="146"/>
      <c r="E45" s="146"/>
    </row>
    <row r="46" spans="1:8">
      <c r="A46" s="146"/>
      <c r="B46" s="146"/>
      <c r="C46" s="165"/>
      <c r="D46" s="146"/>
      <c r="E46" s="146"/>
    </row>
    <row r="47" spans="1:8">
      <c r="A47" s="146"/>
      <c r="B47" s="146"/>
      <c r="C47" s="165"/>
      <c r="D47" s="146"/>
      <c r="E47" s="146"/>
    </row>
    <row r="48" spans="1:8">
      <c r="A48" s="146"/>
      <c r="B48" s="146"/>
      <c r="C48" s="165"/>
      <c r="D48" s="146"/>
      <c r="E48" s="146"/>
    </row>
    <row r="49" spans="1:5">
      <c r="A49" s="146"/>
      <c r="B49" s="146"/>
      <c r="C49" s="165"/>
      <c r="D49" s="146"/>
      <c r="E49" s="146"/>
    </row>
    <row r="50" spans="1:5">
      <c r="A50" s="146"/>
      <c r="B50" s="146"/>
      <c r="C50" s="165"/>
      <c r="D50" s="146"/>
      <c r="E50" s="146"/>
    </row>
    <row r="51" spans="1:5">
      <c r="A51" s="146"/>
      <c r="B51" s="146"/>
      <c r="C51" s="165"/>
      <c r="D51" s="146"/>
      <c r="E51" s="146"/>
    </row>
    <row r="52" spans="1:5">
      <c r="A52" s="146"/>
      <c r="B52" s="146"/>
      <c r="C52" s="165"/>
      <c r="D52" s="146"/>
      <c r="E52" s="146"/>
    </row>
  </sheetData>
  <mergeCells count="9">
    <mergeCell ref="B37:C37"/>
    <mergeCell ref="A6:B6"/>
    <mergeCell ref="A7:B7"/>
    <mergeCell ref="C7:D7"/>
    <mergeCell ref="A9:D9"/>
    <mergeCell ref="B32:C32"/>
    <mergeCell ref="B33:C33"/>
    <mergeCell ref="B35:C35"/>
    <mergeCell ref="B36:C36"/>
  </mergeCells>
  <pageMargins left="0.51181102362204722" right="0.51181102362204722" top="1.46" bottom="0.78740157480314965" header="0.31496062992125984" footer="0.31496062992125984"/>
  <pageSetup paperSize="9" scale="73" orientation="portrait" horizontalDpi="4294967294" verticalDpi="4294967294" r:id="rId1"/>
  <headerFooter>
    <oddFooter>&amp;R&amp;"Verdana,Normal"Página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zoomScale="85" zoomScaleNormal="70" zoomScaleSheetLayoutView="85" zoomScalePageLayoutView="85" workbookViewId="0">
      <selection activeCell="N56" sqref="N56"/>
    </sheetView>
  </sheetViews>
  <sheetFormatPr defaultRowHeight="15"/>
  <cols>
    <col min="2" max="2" width="74.28515625" customWidth="1"/>
    <col min="3" max="3" width="19.5703125" bestFit="1" customWidth="1"/>
    <col min="4" max="18" width="18.7109375" customWidth="1"/>
    <col min="19" max="19" width="22.7109375" customWidth="1"/>
  </cols>
  <sheetData>
    <row r="1" spans="1:19" ht="17.25" customHeight="1">
      <c r="A1" s="182"/>
      <c r="B1" s="241" t="s">
        <v>458</v>
      </c>
      <c r="C1" s="183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19" ht="15" hidden="1" customHeight="1">
      <c r="A2" s="182"/>
      <c r="B2" s="184" t="s">
        <v>324</v>
      </c>
      <c r="C2" s="185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</row>
    <row r="3" spans="1:19" ht="15" hidden="1" customHeight="1">
      <c r="A3" s="182"/>
      <c r="B3" s="187" t="s">
        <v>325</v>
      </c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ht="15" hidden="1" customHeight="1">
      <c r="A4" s="182"/>
      <c r="B4" s="187" t="s">
        <v>326</v>
      </c>
      <c r="C4" s="188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19" ht="3.75" customHeight="1">
      <c r="A5" s="182"/>
      <c r="B5" s="181"/>
      <c r="C5" s="183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</row>
    <row r="6" spans="1:19" ht="15" customHeight="1">
      <c r="A6" s="190" t="str">
        <f>Planilha!A6</f>
        <v>Objeto:</v>
      </c>
      <c r="B6" s="191" t="str">
        <f>Planilha!C6</f>
        <v>Reforma e ampliação do Pólo de Atendimento de Ostomizados</v>
      </c>
      <c r="C6" s="192"/>
      <c r="D6" s="192"/>
      <c r="E6" s="193"/>
      <c r="F6" s="181"/>
      <c r="G6" s="181"/>
      <c r="H6" s="181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</row>
    <row r="7" spans="1:19" ht="15.75">
      <c r="A7" s="190" t="str">
        <f>Planilha!A7</f>
        <v xml:space="preserve">Local:                    </v>
      </c>
      <c r="B7" s="191" t="str">
        <f>Planilha!C7</f>
        <v>Rua Antonio Meyer, 39 - Mogi das Cruzes - SP</v>
      </c>
      <c r="C7" s="192"/>
      <c r="D7" s="192"/>
      <c r="E7" s="193"/>
      <c r="F7" s="181"/>
      <c r="G7" s="181"/>
      <c r="H7" s="181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</row>
    <row r="8" spans="1:19" ht="5.25" customHeight="1">
      <c r="A8" s="194"/>
      <c r="B8" s="195"/>
      <c r="C8" s="196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</row>
    <row r="9" spans="1:19" ht="13.5" customHeight="1" thickBot="1">
      <c r="A9" s="182"/>
      <c r="B9" s="242">
        <f>Resumo!A9</f>
        <v>0</v>
      </c>
      <c r="C9" s="183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</row>
    <row r="10" spans="1:19" s="11" customFormat="1" ht="12.75" customHeight="1" thickBot="1">
      <c r="A10" s="243" t="s">
        <v>381</v>
      </c>
      <c r="B10" s="244" t="s">
        <v>382</v>
      </c>
      <c r="C10" s="245" t="s">
        <v>383</v>
      </c>
      <c r="D10" s="246" t="s">
        <v>384</v>
      </c>
      <c r="E10" s="247" t="s">
        <v>385</v>
      </c>
      <c r="F10" s="247" t="s">
        <v>386</v>
      </c>
      <c r="G10" s="247" t="s">
        <v>387</v>
      </c>
      <c r="H10" s="247" t="s">
        <v>388</v>
      </c>
      <c r="I10" s="247" t="s">
        <v>389</v>
      </c>
      <c r="J10" s="247" t="s">
        <v>390</v>
      </c>
      <c r="K10" s="247" t="s">
        <v>391</v>
      </c>
      <c r="L10" s="247" t="s">
        <v>392</v>
      </c>
      <c r="M10" s="247" t="s">
        <v>393</v>
      </c>
      <c r="N10" s="247" t="s">
        <v>394</v>
      </c>
      <c r="O10" s="248" t="s">
        <v>395</v>
      </c>
      <c r="P10" s="248" t="s">
        <v>438</v>
      </c>
      <c r="Q10" s="248" t="s">
        <v>439</v>
      </c>
      <c r="R10" s="248" t="s">
        <v>440</v>
      </c>
      <c r="S10" s="198" t="s">
        <v>396</v>
      </c>
    </row>
    <row r="11" spans="1:19" ht="15" customHeight="1">
      <c r="A11" s="317" t="s">
        <v>334</v>
      </c>
      <c r="B11" s="319" t="str">
        <f>VLOOKUP(A11,Resumo!$B$14:$C$31,2,FALSE)</f>
        <v xml:space="preserve">Serviço técnico especializado </v>
      </c>
      <c r="C11" s="326">
        <f>VLOOKUP(B11,Resumo!$C$14:$D$31,2,FALSE)</f>
        <v>0</v>
      </c>
      <c r="D11" s="262"/>
      <c r="E11" s="199">
        <v>0.2</v>
      </c>
      <c r="F11" s="199">
        <v>0.3</v>
      </c>
      <c r="G11" s="199">
        <v>0.2</v>
      </c>
      <c r="H11" s="200"/>
      <c r="I11" s="200"/>
      <c r="J11" s="200"/>
      <c r="K11" s="200"/>
      <c r="L11" s="200"/>
      <c r="M11" s="200"/>
      <c r="N11" s="199">
        <v>0.15</v>
      </c>
      <c r="O11" s="199">
        <v>0.15</v>
      </c>
      <c r="P11" s="200"/>
      <c r="Q11" s="200"/>
      <c r="R11" s="200"/>
      <c r="S11" s="201">
        <f t="shared" ref="S11:S46" si="0">SUM(D11:R11)</f>
        <v>1</v>
      </c>
    </row>
    <row r="12" spans="1:19">
      <c r="A12" s="318"/>
      <c r="B12" s="320"/>
      <c r="C12" s="328"/>
      <c r="D12" s="263"/>
      <c r="E12" s="203">
        <f>$C$11*E11</f>
        <v>0</v>
      </c>
      <c r="F12" s="203">
        <f>$C$11*F11</f>
        <v>0</v>
      </c>
      <c r="G12" s="203">
        <f>$C$11*G11</f>
        <v>0</v>
      </c>
      <c r="H12" s="203"/>
      <c r="I12" s="203"/>
      <c r="J12" s="203"/>
      <c r="K12" s="203"/>
      <c r="L12" s="203"/>
      <c r="M12" s="203"/>
      <c r="N12" s="203">
        <f t="shared" ref="N12:O12" si="1">$C$11*N11</f>
        <v>0</v>
      </c>
      <c r="O12" s="203">
        <f t="shared" si="1"/>
        <v>0</v>
      </c>
      <c r="P12" s="203"/>
      <c r="Q12" s="203"/>
      <c r="R12" s="203"/>
      <c r="S12" s="204">
        <f t="shared" si="0"/>
        <v>0</v>
      </c>
    </row>
    <row r="13" spans="1:19" ht="15" customHeight="1">
      <c r="A13" s="317" t="s">
        <v>341</v>
      </c>
      <c r="B13" s="319" t="str">
        <f>VLOOKUP(A13,Resumo!$B$14:$C$31,2,FALSE)</f>
        <v>Início, apoio e administração da obra</v>
      </c>
      <c r="C13" s="326">
        <f>VLOOKUP(B13,Resumo!$C$14:$D$31,2,FALSE)</f>
        <v>0</v>
      </c>
      <c r="D13" s="205">
        <v>0.01</v>
      </c>
      <c r="E13" s="206">
        <v>0.05</v>
      </c>
      <c r="F13" s="206">
        <v>0.05</v>
      </c>
      <c r="G13" s="206">
        <v>0.05</v>
      </c>
      <c r="H13" s="206">
        <v>0.05</v>
      </c>
      <c r="I13" s="206">
        <v>0.1</v>
      </c>
      <c r="J13" s="206">
        <v>0.1</v>
      </c>
      <c r="K13" s="206">
        <v>0.1</v>
      </c>
      <c r="L13" s="206">
        <v>0.1</v>
      </c>
      <c r="M13" s="206">
        <v>0.1</v>
      </c>
      <c r="N13" s="206">
        <v>0.1</v>
      </c>
      <c r="O13" s="206">
        <v>0.19</v>
      </c>
      <c r="P13" s="216"/>
      <c r="Q13" s="216"/>
      <c r="R13" s="216"/>
      <c r="S13" s="207">
        <f>SUM(D13:R13)</f>
        <v>1</v>
      </c>
    </row>
    <row r="14" spans="1:19" ht="15" customHeight="1">
      <c r="A14" s="318"/>
      <c r="B14" s="320"/>
      <c r="C14" s="328"/>
      <c r="D14" s="202">
        <f>D13*$C$13</f>
        <v>0</v>
      </c>
      <c r="E14" s="203">
        <f t="shared" ref="E14:R14" si="2">E13*$C$13</f>
        <v>0</v>
      </c>
      <c r="F14" s="203">
        <f t="shared" si="2"/>
        <v>0</v>
      </c>
      <c r="G14" s="203">
        <f t="shared" si="2"/>
        <v>0</v>
      </c>
      <c r="H14" s="203">
        <f t="shared" si="2"/>
        <v>0</v>
      </c>
      <c r="I14" s="203">
        <f t="shared" si="2"/>
        <v>0</v>
      </c>
      <c r="J14" s="203">
        <f t="shared" si="2"/>
        <v>0</v>
      </c>
      <c r="K14" s="203">
        <f t="shared" si="2"/>
        <v>0</v>
      </c>
      <c r="L14" s="203">
        <f t="shared" si="2"/>
        <v>0</v>
      </c>
      <c r="M14" s="203">
        <f t="shared" si="2"/>
        <v>0</v>
      </c>
      <c r="N14" s="203">
        <f t="shared" si="2"/>
        <v>0</v>
      </c>
      <c r="O14" s="203">
        <f t="shared" si="2"/>
        <v>0</v>
      </c>
      <c r="P14" s="203">
        <f t="shared" si="2"/>
        <v>0</v>
      </c>
      <c r="Q14" s="203">
        <f t="shared" si="2"/>
        <v>0</v>
      </c>
      <c r="R14" s="203">
        <f t="shared" si="2"/>
        <v>0</v>
      </c>
      <c r="S14" s="204">
        <f t="shared" si="0"/>
        <v>0</v>
      </c>
    </row>
    <row r="15" spans="1:19" ht="15" customHeight="1">
      <c r="A15" s="317" t="s">
        <v>344</v>
      </c>
      <c r="B15" s="319" t="str">
        <f>VLOOKUP(A15,Resumo!$B$14:$C$31,2,FALSE)</f>
        <v>Demolição, Transporte e Serviço em Solo</v>
      </c>
      <c r="C15" s="326">
        <f>VLOOKUP(B15,Resumo!$C$14:$D$31,2,FALSE)</f>
        <v>0</v>
      </c>
      <c r="D15" s="208">
        <v>0.05</v>
      </c>
      <c r="E15" s="209">
        <v>0.1</v>
      </c>
      <c r="F15" s="209">
        <v>0.1</v>
      </c>
      <c r="G15" s="209">
        <v>0.1</v>
      </c>
      <c r="H15" s="209">
        <v>0.1</v>
      </c>
      <c r="I15" s="209">
        <v>0.1</v>
      </c>
      <c r="J15" s="209">
        <v>0.1</v>
      </c>
      <c r="K15" s="209">
        <v>0.1</v>
      </c>
      <c r="L15" s="209">
        <v>0.1</v>
      </c>
      <c r="M15" s="209">
        <v>0.1</v>
      </c>
      <c r="N15" s="209">
        <v>0.05</v>
      </c>
      <c r="O15" s="216"/>
      <c r="P15" s="216"/>
      <c r="Q15" s="216"/>
      <c r="R15" s="216"/>
      <c r="S15" s="207">
        <f t="shared" si="0"/>
        <v>0.99999999999999989</v>
      </c>
    </row>
    <row r="16" spans="1:19" ht="15" customHeight="1">
      <c r="A16" s="318"/>
      <c r="B16" s="320"/>
      <c r="C16" s="328"/>
      <c r="D16" s="202">
        <f>$C$15*D15</f>
        <v>0</v>
      </c>
      <c r="E16" s="203">
        <f t="shared" ref="E16:R16" si="3">$C$15*E15</f>
        <v>0</v>
      </c>
      <c r="F16" s="203">
        <f t="shared" si="3"/>
        <v>0</v>
      </c>
      <c r="G16" s="203">
        <f t="shared" si="3"/>
        <v>0</v>
      </c>
      <c r="H16" s="203">
        <f t="shared" si="3"/>
        <v>0</v>
      </c>
      <c r="I16" s="203">
        <f t="shared" si="3"/>
        <v>0</v>
      </c>
      <c r="J16" s="203">
        <f t="shared" si="3"/>
        <v>0</v>
      </c>
      <c r="K16" s="203">
        <f t="shared" si="3"/>
        <v>0</v>
      </c>
      <c r="L16" s="203">
        <f t="shared" si="3"/>
        <v>0</v>
      </c>
      <c r="M16" s="203">
        <f t="shared" si="3"/>
        <v>0</v>
      </c>
      <c r="N16" s="203">
        <f t="shared" si="3"/>
        <v>0</v>
      </c>
      <c r="O16" s="203">
        <f t="shared" si="3"/>
        <v>0</v>
      </c>
      <c r="P16" s="203">
        <f t="shared" si="3"/>
        <v>0</v>
      </c>
      <c r="Q16" s="203">
        <f t="shared" si="3"/>
        <v>0</v>
      </c>
      <c r="R16" s="203">
        <f t="shared" si="3"/>
        <v>0</v>
      </c>
      <c r="S16" s="204">
        <f t="shared" si="0"/>
        <v>0</v>
      </c>
    </row>
    <row r="17" spans="1:19" ht="15" customHeight="1">
      <c r="A17" s="317" t="s">
        <v>346</v>
      </c>
      <c r="B17" s="319" t="str">
        <f>VLOOKUP(A17,Resumo!$B$14:$C$31,2,FALSE)</f>
        <v>Fundação e estrutura</v>
      </c>
      <c r="C17" s="326">
        <f>VLOOKUP(B17,Resumo!$C$14:$D$31,2,FALSE)</f>
        <v>0</v>
      </c>
      <c r="D17" s="210"/>
      <c r="E17" s="216"/>
      <c r="F17" s="216"/>
      <c r="G17" s="216"/>
      <c r="H17" s="216"/>
      <c r="I17" s="216"/>
      <c r="J17" s="206">
        <v>0.2</v>
      </c>
      <c r="K17" s="206">
        <v>0.5</v>
      </c>
      <c r="L17" s="206">
        <v>0.2</v>
      </c>
      <c r="M17" s="206">
        <v>0.1</v>
      </c>
      <c r="N17" s="211"/>
      <c r="O17" s="211"/>
      <c r="P17" s="211"/>
      <c r="Q17" s="211"/>
      <c r="R17" s="211"/>
      <c r="S17" s="207">
        <f t="shared" si="0"/>
        <v>0.99999999999999989</v>
      </c>
    </row>
    <row r="18" spans="1:19" ht="15" customHeight="1">
      <c r="A18" s="318"/>
      <c r="B18" s="320"/>
      <c r="C18" s="328"/>
      <c r="D18" s="210"/>
      <c r="E18" s="203">
        <f t="shared" ref="E18:J18" si="4">$C$17*E17</f>
        <v>0</v>
      </c>
      <c r="F18" s="203">
        <f t="shared" si="4"/>
        <v>0</v>
      </c>
      <c r="G18" s="203">
        <f t="shared" si="4"/>
        <v>0</v>
      </c>
      <c r="H18" s="203">
        <f t="shared" si="4"/>
        <v>0</v>
      </c>
      <c r="I18" s="203">
        <f t="shared" si="4"/>
        <v>0</v>
      </c>
      <c r="J18" s="203">
        <f t="shared" si="4"/>
        <v>0</v>
      </c>
      <c r="K18" s="203">
        <f t="shared" ref="K18:M18" si="5">$C$17*K17</f>
        <v>0</v>
      </c>
      <c r="L18" s="203">
        <f t="shared" si="5"/>
        <v>0</v>
      </c>
      <c r="M18" s="203">
        <f t="shared" si="5"/>
        <v>0</v>
      </c>
      <c r="N18" s="211"/>
      <c r="O18" s="211"/>
      <c r="P18" s="211"/>
      <c r="Q18" s="211"/>
      <c r="R18" s="211"/>
      <c r="S18" s="204">
        <f t="shared" si="0"/>
        <v>0</v>
      </c>
    </row>
    <row r="19" spans="1:19" ht="15" customHeight="1">
      <c r="A19" s="317" t="s">
        <v>348</v>
      </c>
      <c r="B19" s="319" t="str">
        <f>VLOOKUP(A19,Resumo!$B$14:$C$31,2,FALSE)</f>
        <v>Alvenaria e elemento divisor</v>
      </c>
      <c r="C19" s="326">
        <f>VLOOKUP(B19,Resumo!$C$14:$D$31,2,FALSE)</f>
        <v>0</v>
      </c>
      <c r="D19" s="210"/>
      <c r="E19" s="211"/>
      <c r="F19" s="209">
        <v>0.1</v>
      </c>
      <c r="G19" s="209">
        <v>0.1</v>
      </c>
      <c r="H19" s="209">
        <v>0.1</v>
      </c>
      <c r="I19" s="209">
        <v>0.1</v>
      </c>
      <c r="J19" s="209">
        <v>0.1</v>
      </c>
      <c r="K19" s="209">
        <v>0.1</v>
      </c>
      <c r="L19" s="209">
        <v>0.2</v>
      </c>
      <c r="M19" s="209">
        <v>0.1</v>
      </c>
      <c r="N19" s="209">
        <v>0.1</v>
      </c>
      <c r="O19" s="211"/>
      <c r="P19" s="211"/>
      <c r="Q19" s="211"/>
      <c r="R19" s="211"/>
      <c r="S19" s="207">
        <f t="shared" si="0"/>
        <v>1</v>
      </c>
    </row>
    <row r="20" spans="1:19" ht="15" customHeight="1">
      <c r="A20" s="318"/>
      <c r="B20" s="320"/>
      <c r="C20" s="328"/>
      <c r="D20" s="210"/>
      <c r="E20" s="211"/>
      <c r="F20" s="203">
        <f>$C$19*F19</f>
        <v>0</v>
      </c>
      <c r="G20" s="203">
        <f t="shared" ref="G20:L20" si="6">$C$19*G19</f>
        <v>0</v>
      </c>
      <c r="H20" s="203">
        <f t="shared" si="6"/>
        <v>0</v>
      </c>
      <c r="I20" s="203">
        <f t="shared" si="6"/>
        <v>0</v>
      </c>
      <c r="J20" s="203">
        <f t="shared" si="6"/>
        <v>0</v>
      </c>
      <c r="K20" s="203">
        <f t="shared" si="6"/>
        <v>0</v>
      </c>
      <c r="L20" s="203">
        <f t="shared" si="6"/>
        <v>0</v>
      </c>
      <c r="M20" s="203">
        <f t="shared" ref="M20:N20" si="7">$C$19*M19</f>
        <v>0</v>
      </c>
      <c r="N20" s="203">
        <f t="shared" si="7"/>
        <v>0</v>
      </c>
      <c r="O20" s="211"/>
      <c r="P20" s="211"/>
      <c r="Q20" s="211"/>
      <c r="R20" s="211"/>
      <c r="S20" s="204">
        <f t="shared" si="0"/>
        <v>0</v>
      </c>
    </row>
    <row r="21" spans="1:19" ht="15" customHeight="1">
      <c r="A21" s="317" t="s">
        <v>350</v>
      </c>
      <c r="B21" s="319" t="str">
        <f>VLOOKUP(A21,Resumo!$B$14:$C$31,2,FALSE)</f>
        <v>Telhamento e coberturas</v>
      </c>
      <c r="C21" s="326">
        <f>VLOOKUP(B21,Resumo!$C$14:$D$31,2,FALSE)</f>
        <v>0</v>
      </c>
      <c r="D21" s="210"/>
      <c r="E21" s="211"/>
      <c r="F21" s="211"/>
      <c r="G21" s="211"/>
      <c r="H21" s="206">
        <v>0.1</v>
      </c>
      <c r="I21" s="206">
        <v>0.15</v>
      </c>
      <c r="J21" s="206">
        <v>0.15</v>
      </c>
      <c r="K21" s="206">
        <v>0.15</v>
      </c>
      <c r="L21" s="206">
        <v>0.15</v>
      </c>
      <c r="M21" s="206">
        <v>0.1</v>
      </c>
      <c r="N21" s="206">
        <v>0.1</v>
      </c>
      <c r="O21" s="206">
        <v>0.1</v>
      </c>
      <c r="P21" s="216"/>
      <c r="Q21" s="216"/>
      <c r="R21" s="216"/>
      <c r="S21" s="207">
        <f t="shared" si="0"/>
        <v>1</v>
      </c>
    </row>
    <row r="22" spans="1:19" ht="15" customHeight="1">
      <c r="A22" s="318"/>
      <c r="B22" s="320"/>
      <c r="C22" s="328"/>
      <c r="D22" s="210"/>
      <c r="E22" s="211"/>
      <c r="F22" s="211"/>
      <c r="G22" s="211"/>
      <c r="H22" s="203">
        <f t="shared" ref="H22:I22" si="8">$C$21*H21</f>
        <v>0</v>
      </c>
      <c r="I22" s="203">
        <f t="shared" si="8"/>
        <v>0</v>
      </c>
      <c r="J22" s="203">
        <f>$C$21*J21</f>
        <v>0</v>
      </c>
      <c r="K22" s="203">
        <f t="shared" ref="K22:R22" si="9">$C$21*K21</f>
        <v>0</v>
      </c>
      <c r="L22" s="203">
        <f t="shared" si="9"/>
        <v>0</v>
      </c>
      <c r="M22" s="203">
        <f t="shared" si="9"/>
        <v>0</v>
      </c>
      <c r="N22" s="203">
        <f t="shared" si="9"/>
        <v>0</v>
      </c>
      <c r="O22" s="203">
        <f t="shared" si="9"/>
        <v>0</v>
      </c>
      <c r="P22" s="203">
        <f t="shared" si="9"/>
        <v>0</v>
      </c>
      <c r="Q22" s="203">
        <f t="shared" si="9"/>
        <v>0</v>
      </c>
      <c r="R22" s="203">
        <f t="shared" si="9"/>
        <v>0</v>
      </c>
      <c r="S22" s="204">
        <f t="shared" si="0"/>
        <v>0</v>
      </c>
    </row>
    <row r="23" spans="1:19" ht="15" customHeight="1">
      <c r="A23" s="317" t="s">
        <v>351</v>
      </c>
      <c r="B23" s="319" t="str">
        <f>VLOOKUP(A23,Resumo!$B$14:$C$31,2,FALSE)</f>
        <v>Revestimentos</v>
      </c>
      <c r="C23" s="326">
        <f>VLOOKUP(B23,Resumo!$C$14:$D$31,2,FALSE)</f>
        <v>0</v>
      </c>
      <c r="D23" s="210"/>
      <c r="E23" s="211"/>
      <c r="F23" s="209">
        <v>0.05</v>
      </c>
      <c r="G23" s="209">
        <v>0.1</v>
      </c>
      <c r="H23" s="209">
        <v>0.1</v>
      </c>
      <c r="I23" s="209">
        <v>0.1</v>
      </c>
      <c r="J23" s="209">
        <v>0.1</v>
      </c>
      <c r="K23" s="209">
        <v>0.1</v>
      </c>
      <c r="L23" s="209">
        <v>0.1</v>
      </c>
      <c r="M23" s="209">
        <v>0.1</v>
      </c>
      <c r="N23" s="209">
        <v>0.15</v>
      </c>
      <c r="O23" s="209">
        <v>0.1</v>
      </c>
      <c r="P23" s="216"/>
      <c r="Q23" s="211"/>
      <c r="R23" s="211"/>
      <c r="S23" s="207">
        <f t="shared" si="0"/>
        <v>0.99999999999999989</v>
      </c>
    </row>
    <row r="24" spans="1:19" ht="15" customHeight="1">
      <c r="A24" s="318"/>
      <c r="B24" s="320"/>
      <c r="C24" s="328"/>
      <c r="D24" s="210"/>
      <c r="E24" s="211"/>
      <c r="F24" s="203">
        <f t="shared" ref="F24:H24" si="10">$C$23*F23</f>
        <v>0</v>
      </c>
      <c r="G24" s="203">
        <f t="shared" si="10"/>
        <v>0</v>
      </c>
      <c r="H24" s="203">
        <f t="shared" si="10"/>
        <v>0</v>
      </c>
      <c r="I24" s="203">
        <f>$C$23*I23</f>
        <v>0</v>
      </c>
      <c r="J24" s="203">
        <f t="shared" ref="J24:P24" si="11">$C$23*J23</f>
        <v>0</v>
      </c>
      <c r="K24" s="203">
        <f t="shared" si="11"/>
        <v>0</v>
      </c>
      <c r="L24" s="203">
        <f t="shared" si="11"/>
        <v>0</v>
      </c>
      <c r="M24" s="203">
        <f t="shared" si="11"/>
        <v>0</v>
      </c>
      <c r="N24" s="203">
        <f t="shared" si="11"/>
        <v>0</v>
      </c>
      <c r="O24" s="203">
        <f t="shared" si="11"/>
        <v>0</v>
      </c>
      <c r="P24" s="203">
        <f t="shared" si="11"/>
        <v>0</v>
      </c>
      <c r="Q24" s="211"/>
      <c r="R24" s="211"/>
      <c r="S24" s="204">
        <f t="shared" si="0"/>
        <v>0</v>
      </c>
    </row>
    <row r="25" spans="1:19" ht="15" customHeight="1">
      <c r="A25" s="317" t="s">
        <v>353</v>
      </c>
      <c r="B25" s="319" t="str">
        <f>VLOOKUP(A25,Resumo!$B$14:$C$31,2,FALSE)</f>
        <v>Forro</v>
      </c>
      <c r="C25" s="326">
        <f>VLOOKUP(B25,Resumo!$C$14:$D$31,2,FALSE)</f>
        <v>0</v>
      </c>
      <c r="D25" s="210"/>
      <c r="E25" s="206">
        <v>0.05</v>
      </c>
      <c r="F25" s="206">
        <v>0.05</v>
      </c>
      <c r="G25" s="206">
        <v>0.1</v>
      </c>
      <c r="H25" s="206">
        <v>0.1</v>
      </c>
      <c r="I25" s="206">
        <v>0.15</v>
      </c>
      <c r="J25" s="206">
        <v>0.1</v>
      </c>
      <c r="K25" s="206">
        <v>0.1</v>
      </c>
      <c r="L25" s="206">
        <v>0.1</v>
      </c>
      <c r="M25" s="206">
        <v>0.1</v>
      </c>
      <c r="N25" s="206">
        <v>0.1</v>
      </c>
      <c r="O25" s="206">
        <v>0.05</v>
      </c>
      <c r="P25" s="216"/>
      <c r="Q25" s="216"/>
      <c r="R25" s="216"/>
      <c r="S25" s="207">
        <f t="shared" si="0"/>
        <v>1</v>
      </c>
    </row>
    <row r="26" spans="1:19" ht="15" customHeight="1">
      <c r="A26" s="318"/>
      <c r="B26" s="320"/>
      <c r="C26" s="328"/>
      <c r="D26" s="210"/>
      <c r="E26" s="203">
        <f t="shared" ref="E26:J26" si="12">$C$25*E25</f>
        <v>0</v>
      </c>
      <c r="F26" s="203">
        <f t="shared" si="12"/>
        <v>0</v>
      </c>
      <c r="G26" s="203">
        <f t="shared" si="12"/>
        <v>0</v>
      </c>
      <c r="H26" s="203">
        <f t="shared" si="12"/>
        <v>0</v>
      </c>
      <c r="I26" s="203">
        <f t="shared" si="12"/>
        <v>0</v>
      </c>
      <c r="J26" s="203">
        <f t="shared" si="12"/>
        <v>0</v>
      </c>
      <c r="K26" s="203">
        <f>$C$25*K25</f>
        <v>0</v>
      </c>
      <c r="L26" s="203">
        <f t="shared" ref="L26:O26" si="13">$C$25*L25</f>
        <v>0</v>
      </c>
      <c r="M26" s="203">
        <f t="shared" si="13"/>
        <v>0</v>
      </c>
      <c r="N26" s="203">
        <f t="shared" si="13"/>
        <v>0</v>
      </c>
      <c r="O26" s="203">
        <f t="shared" si="13"/>
        <v>0</v>
      </c>
      <c r="P26" s="203"/>
      <c r="Q26" s="203"/>
      <c r="R26" s="203"/>
      <c r="S26" s="204">
        <f t="shared" si="0"/>
        <v>0</v>
      </c>
    </row>
    <row r="27" spans="1:19" ht="15" customHeight="1">
      <c r="A27" s="317" t="s">
        <v>357</v>
      </c>
      <c r="B27" s="319" t="str">
        <f>VLOOKUP(A27,Resumo!$B$14:$C$31,2,FALSE)</f>
        <v>Esquadrias, Portas, Marcenaria, Vidros, Corrimão, alambrados, e equip. metálicos</v>
      </c>
      <c r="C27" s="326">
        <f>VLOOKUP(B27,Resumo!$C$14:$D$31,2,FALSE)</f>
        <v>0</v>
      </c>
      <c r="D27" s="210"/>
      <c r="E27" s="211"/>
      <c r="F27" s="209">
        <v>0.1</v>
      </c>
      <c r="G27" s="209">
        <v>0.1</v>
      </c>
      <c r="H27" s="209">
        <v>0.1</v>
      </c>
      <c r="I27" s="209">
        <v>0.1</v>
      </c>
      <c r="J27" s="209">
        <v>0.1</v>
      </c>
      <c r="K27" s="209">
        <v>0.1</v>
      </c>
      <c r="L27" s="209">
        <v>0.1</v>
      </c>
      <c r="M27" s="209">
        <v>0.1</v>
      </c>
      <c r="N27" s="209">
        <v>0.1</v>
      </c>
      <c r="O27" s="209">
        <v>0.1</v>
      </c>
      <c r="P27" s="211"/>
      <c r="Q27" s="211"/>
      <c r="R27" s="211"/>
      <c r="S27" s="207">
        <f t="shared" si="0"/>
        <v>0.99999999999999989</v>
      </c>
    </row>
    <row r="28" spans="1:19" ht="15" customHeight="1">
      <c r="A28" s="318"/>
      <c r="B28" s="320"/>
      <c r="C28" s="328"/>
      <c r="D28" s="210"/>
      <c r="E28" s="211"/>
      <c r="F28" s="203">
        <f t="shared" ref="F28:N28" si="14">$C$27*F27</f>
        <v>0</v>
      </c>
      <c r="G28" s="203">
        <f t="shared" si="14"/>
        <v>0</v>
      </c>
      <c r="H28" s="203">
        <f t="shared" si="14"/>
        <v>0</v>
      </c>
      <c r="I28" s="203">
        <f t="shared" si="14"/>
        <v>0</v>
      </c>
      <c r="J28" s="203">
        <f t="shared" si="14"/>
        <v>0</v>
      </c>
      <c r="K28" s="203">
        <f t="shared" si="14"/>
        <v>0</v>
      </c>
      <c r="L28" s="203">
        <f t="shared" si="14"/>
        <v>0</v>
      </c>
      <c r="M28" s="203">
        <f t="shared" si="14"/>
        <v>0</v>
      </c>
      <c r="N28" s="203">
        <f t="shared" si="14"/>
        <v>0</v>
      </c>
      <c r="O28" s="203">
        <f>$C$27*O27</f>
        <v>0</v>
      </c>
      <c r="P28" s="211"/>
      <c r="Q28" s="211"/>
      <c r="R28" s="211"/>
      <c r="S28" s="204">
        <f t="shared" si="0"/>
        <v>0</v>
      </c>
    </row>
    <row r="29" spans="1:19" ht="15" customHeight="1">
      <c r="A29" s="317" t="s">
        <v>359</v>
      </c>
      <c r="B29" s="319" t="str">
        <f>VLOOKUP(A29,Resumo!$B$14:$C$31,2,FALSE)</f>
        <v>Impermeabilização e isolamento térmico</v>
      </c>
      <c r="C29" s="326">
        <f>VLOOKUP(B29,Resumo!$C$14:$D$31,2,FALSE)</f>
        <v>0</v>
      </c>
      <c r="D29" s="210"/>
      <c r="E29" s="211"/>
      <c r="F29" s="206">
        <v>0.1</v>
      </c>
      <c r="G29" s="206">
        <v>0.1</v>
      </c>
      <c r="H29" s="206">
        <v>0.1</v>
      </c>
      <c r="I29" s="206">
        <v>0.1</v>
      </c>
      <c r="J29" s="206">
        <v>0.1</v>
      </c>
      <c r="K29" s="206">
        <v>0.1</v>
      </c>
      <c r="L29" s="206">
        <v>0.1</v>
      </c>
      <c r="M29" s="206">
        <v>0.1</v>
      </c>
      <c r="N29" s="206">
        <v>0.1</v>
      </c>
      <c r="O29" s="206">
        <v>0.1</v>
      </c>
      <c r="P29" s="216"/>
      <c r="Q29" s="216"/>
      <c r="R29" s="216"/>
      <c r="S29" s="207">
        <f t="shared" si="0"/>
        <v>0.99999999999999989</v>
      </c>
    </row>
    <row r="30" spans="1:19" ht="15" customHeight="1">
      <c r="A30" s="318"/>
      <c r="B30" s="320"/>
      <c r="C30" s="328"/>
      <c r="D30" s="210"/>
      <c r="E30" s="211"/>
      <c r="F30" s="203">
        <f t="shared" ref="F30:L30" si="15">$C$29*F29</f>
        <v>0</v>
      </c>
      <c r="G30" s="203">
        <f t="shared" si="15"/>
        <v>0</v>
      </c>
      <c r="H30" s="203">
        <f t="shared" si="15"/>
        <v>0</v>
      </c>
      <c r="I30" s="203">
        <f t="shared" si="15"/>
        <v>0</v>
      </c>
      <c r="J30" s="203">
        <f t="shared" si="15"/>
        <v>0</v>
      </c>
      <c r="K30" s="203">
        <f t="shared" si="15"/>
        <v>0</v>
      </c>
      <c r="L30" s="203">
        <f t="shared" si="15"/>
        <v>0</v>
      </c>
      <c r="M30" s="203">
        <f t="shared" ref="M30:R30" si="16">$C$29*M29</f>
        <v>0</v>
      </c>
      <c r="N30" s="203">
        <f t="shared" si="16"/>
        <v>0</v>
      </c>
      <c r="O30" s="203">
        <f t="shared" si="16"/>
        <v>0</v>
      </c>
      <c r="P30" s="203">
        <f t="shared" si="16"/>
        <v>0</v>
      </c>
      <c r="Q30" s="203">
        <f t="shared" si="16"/>
        <v>0</v>
      </c>
      <c r="R30" s="203">
        <f t="shared" si="16"/>
        <v>0</v>
      </c>
      <c r="S30" s="204">
        <f t="shared" si="0"/>
        <v>0</v>
      </c>
    </row>
    <row r="31" spans="1:19" ht="15" customHeight="1">
      <c r="A31" s="317" t="s">
        <v>363</v>
      </c>
      <c r="B31" s="319" t="str">
        <f>VLOOKUP(A31,Resumo!$B$14:$C$31,2,FALSE)</f>
        <v>Pintura</v>
      </c>
      <c r="C31" s="326">
        <f>VLOOKUP(B31,Resumo!$C$14:$D$31,2,FALSE)</f>
        <v>0</v>
      </c>
      <c r="D31" s="210"/>
      <c r="E31" s="211"/>
      <c r="F31" s="209">
        <v>0.1</v>
      </c>
      <c r="G31" s="209">
        <v>0.05</v>
      </c>
      <c r="H31" s="209">
        <v>0.1</v>
      </c>
      <c r="I31" s="209">
        <v>0.05</v>
      </c>
      <c r="J31" s="209">
        <v>0.1</v>
      </c>
      <c r="K31" s="209">
        <v>0.05</v>
      </c>
      <c r="L31" s="209">
        <v>0.1</v>
      </c>
      <c r="M31" s="209">
        <v>0.05</v>
      </c>
      <c r="N31" s="209">
        <v>0.1</v>
      </c>
      <c r="O31" s="209">
        <v>0.3</v>
      </c>
      <c r="P31" s="216"/>
      <c r="Q31" s="216"/>
      <c r="R31" s="216"/>
      <c r="S31" s="207">
        <f t="shared" si="0"/>
        <v>1</v>
      </c>
    </row>
    <row r="32" spans="1:19" ht="15" customHeight="1">
      <c r="A32" s="318"/>
      <c r="B32" s="320"/>
      <c r="C32" s="328"/>
      <c r="D32" s="210"/>
      <c r="E32" s="211"/>
      <c r="F32" s="203">
        <f t="shared" ref="F32:N32" si="17">$C31*F31</f>
        <v>0</v>
      </c>
      <c r="G32" s="203">
        <f t="shared" si="17"/>
        <v>0</v>
      </c>
      <c r="H32" s="203">
        <f t="shared" si="17"/>
        <v>0</v>
      </c>
      <c r="I32" s="203">
        <f t="shared" si="17"/>
        <v>0</v>
      </c>
      <c r="J32" s="203">
        <f t="shared" si="17"/>
        <v>0</v>
      </c>
      <c r="K32" s="203">
        <f t="shared" si="17"/>
        <v>0</v>
      </c>
      <c r="L32" s="203">
        <f t="shared" si="17"/>
        <v>0</v>
      </c>
      <c r="M32" s="203">
        <f t="shared" si="17"/>
        <v>0</v>
      </c>
      <c r="N32" s="203">
        <f t="shared" si="17"/>
        <v>0</v>
      </c>
      <c r="O32" s="203">
        <f>$C31*O31</f>
        <v>0</v>
      </c>
      <c r="P32" s="203">
        <f>$C31*P31</f>
        <v>0</v>
      </c>
      <c r="Q32" s="203">
        <f>$C31*Q31</f>
        <v>0</v>
      </c>
      <c r="R32" s="203">
        <f>$C31*R31</f>
        <v>0</v>
      </c>
      <c r="S32" s="204">
        <f t="shared" si="0"/>
        <v>0</v>
      </c>
    </row>
    <row r="33" spans="1:19" ht="15" customHeight="1">
      <c r="A33" s="317" t="s">
        <v>366</v>
      </c>
      <c r="B33" s="319" t="str">
        <f>VLOOKUP(A33,Resumo!$B$14:$C$31,2,FALSE)</f>
        <v>Instalações Elétricas, Elétricas Especiais</v>
      </c>
      <c r="C33" s="326">
        <f>VLOOKUP(B33,Resumo!$C$14:$D$31,2,FALSE)</f>
        <v>0</v>
      </c>
      <c r="D33" s="210"/>
      <c r="E33" s="211"/>
      <c r="F33" s="206">
        <v>0.1</v>
      </c>
      <c r="G33" s="206">
        <v>0.1</v>
      </c>
      <c r="H33" s="206">
        <v>0.1</v>
      </c>
      <c r="I33" s="206">
        <v>0.1</v>
      </c>
      <c r="J33" s="206">
        <v>0.1</v>
      </c>
      <c r="K33" s="206">
        <v>0.1</v>
      </c>
      <c r="L33" s="206">
        <v>0.1</v>
      </c>
      <c r="M33" s="206">
        <v>0.1</v>
      </c>
      <c r="N33" s="206">
        <v>0.1</v>
      </c>
      <c r="O33" s="206">
        <v>0.1</v>
      </c>
      <c r="P33" s="216"/>
      <c r="Q33" s="211"/>
      <c r="R33" s="211"/>
      <c r="S33" s="207">
        <f t="shared" si="0"/>
        <v>0.99999999999999989</v>
      </c>
    </row>
    <row r="34" spans="1:19" ht="15" customHeight="1">
      <c r="A34" s="318"/>
      <c r="B34" s="320"/>
      <c r="C34" s="328"/>
      <c r="D34" s="210"/>
      <c r="E34" s="211"/>
      <c r="F34" s="203">
        <f t="shared" ref="F34:N34" si="18">$C$33*F33</f>
        <v>0</v>
      </c>
      <c r="G34" s="203">
        <f t="shared" si="18"/>
        <v>0</v>
      </c>
      <c r="H34" s="203">
        <f t="shared" si="18"/>
        <v>0</v>
      </c>
      <c r="I34" s="203">
        <f t="shared" si="18"/>
        <v>0</v>
      </c>
      <c r="J34" s="203">
        <f t="shared" si="18"/>
        <v>0</v>
      </c>
      <c r="K34" s="203">
        <f t="shared" si="18"/>
        <v>0</v>
      </c>
      <c r="L34" s="203">
        <f t="shared" si="18"/>
        <v>0</v>
      </c>
      <c r="M34" s="203">
        <f t="shared" si="18"/>
        <v>0</v>
      </c>
      <c r="N34" s="203">
        <f t="shared" si="18"/>
        <v>0</v>
      </c>
      <c r="O34" s="203">
        <f>$C$33*O33</f>
        <v>0</v>
      </c>
      <c r="P34" s="203">
        <f>$C$33*P33</f>
        <v>0</v>
      </c>
      <c r="Q34" s="211"/>
      <c r="R34" s="211"/>
      <c r="S34" s="204">
        <f t="shared" si="0"/>
        <v>0</v>
      </c>
    </row>
    <row r="35" spans="1:19" ht="15" customHeight="1">
      <c r="A35" s="317" t="s">
        <v>368</v>
      </c>
      <c r="B35" s="319" t="str">
        <f>VLOOKUP(A35,Resumo!$B$14:$C$31,2,FALSE)</f>
        <v>Extintores</v>
      </c>
      <c r="C35" s="326">
        <f>VLOOKUP(B35,Resumo!$C$14:$D$31,2,FALSE)</f>
        <v>0</v>
      </c>
      <c r="D35" s="210"/>
      <c r="E35" s="211"/>
      <c r="F35" s="211"/>
      <c r="G35" s="213"/>
      <c r="H35" s="212"/>
      <c r="I35" s="212"/>
      <c r="J35" s="212"/>
      <c r="K35" s="212"/>
      <c r="L35" s="216"/>
      <c r="M35" s="216"/>
      <c r="N35" s="209">
        <v>0.1</v>
      </c>
      <c r="O35" s="209">
        <v>0.9</v>
      </c>
      <c r="P35" s="216"/>
      <c r="Q35" s="216"/>
      <c r="R35" s="216"/>
      <c r="S35" s="207">
        <f t="shared" si="0"/>
        <v>1</v>
      </c>
    </row>
    <row r="36" spans="1:19" ht="15" customHeight="1">
      <c r="A36" s="318"/>
      <c r="B36" s="320"/>
      <c r="C36" s="328"/>
      <c r="D36" s="218"/>
      <c r="E36" s="219"/>
      <c r="F36" s="211"/>
      <c r="G36" s="211"/>
      <c r="H36" s="212"/>
      <c r="I36" s="212"/>
      <c r="J36" s="212"/>
      <c r="K36" s="212"/>
      <c r="L36" s="219"/>
      <c r="M36" s="219"/>
      <c r="N36" s="219">
        <f t="shared" ref="N36" si="19">$C35*N35</f>
        <v>0</v>
      </c>
      <c r="O36" s="219">
        <f>$C35*O35</f>
        <v>0</v>
      </c>
      <c r="P36" s="219"/>
      <c r="Q36" s="219"/>
      <c r="R36" s="219"/>
      <c r="S36" s="204">
        <f t="shared" si="0"/>
        <v>0</v>
      </c>
    </row>
    <row r="37" spans="1:19" ht="15" customHeight="1">
      <c r="A37" s="317" t="s">
        <v>370</v>
      </c>
      <c r="B37" s="319" t="str">
        <f>VLOOKUP(A37,Resumo!$B$14:$C$31,2,FALSE)</f>
        <v>Instalações Hidráulicas</v>
      </c>
      <c r="C37" s="326">
        <f>VLOOKUP(B37,Resumo!$C$14:$D$31,2,FALSE)</f>
        <v>0</v>
      </c>
      <c r="D37" s="210"/>
      <c r="E37" s="211"/>
      <c r="F37" s="206">
        <v>0.1</v>
      </c>
      <c r="G37" s="206">
        <v>0.1</v>
      </c>
      <c r="H37" s="206">
        <v>0.1</v>
      </c>
      <c r="I37" s="206">
        <v>0.1</v>
      </c>
      <c r="J37" s="206">
        <v>0.15</v>
      </c>
      <c r="K37" s="206">
        <v>0.1</v>
      </c>
      <c r="L37" s="206">
        <v>0.1</v>
      </c>
      <c r="M37" s="206">
        <v>0.1</v>
      </c>
      <c r="N37" s="206">
        <v>0.1</v>
      </c>
      <c r="O37" s="206">
        <v>0.05</v>
      </c>
      <c r="P37" s="216"/>
      <c r="Q37" s="216"/>
      <c r="R37" s="214"/>
      <c r="S37" s="207">
        <f t="shared" si="0"/>
        <v>1</v>
      </c>
    </row>
    <row r="38" spans="1:19" ht="15" customHeight="1">
      <c r="A38" s="318"/>
      <c r="B38" s="320"/>
      <c r="C38" s="328"/>
      <c r="D38" s="210"/>
      <c r="E38" s="211"/>
      <c r="F38" s="203">
        <f t="shared" ref="F38:L38" si="20">$C$37*F37</f>
        <v>0</v>
      </c>
      <c r="G38" s="203">
        <f t="shared" si="20"/>
        <v>0</v>
      </c>
      <c r="H38" s="203">
        <f t="shared" si="20"/>
        <v>0</v>
      </c>
      <c r="I38" s="203">
        <f t="shared" si="20"/>
        <v>0</v>
      </c>
      <c r="J38" s="203">
        <f t="shared" si="20"/>
        <v>0</v>
      </c>
      <c r="K38" s="203">
        <f t="shared" si="20"/>
        <v>0</v>
      </c>
      <c r="L38" s="203">
        <f t="shared" si="20"/>
        <v>0</v>
      </c>
      <c r="M38" s="203">
        <f>$C$37*M37</f>
        <v>0</v>
      </c>
      <c r="N38" s="203">
        <f>$C$37*N37</f>
        <v>0</v>
      </c>
      <c r="O38" s="203">
        <f>$C$37*O37</f>
        <v>0</v>
      </c>
      <c r="P38" s="203">
        <f>$C$37*P37</f>
        <v>0</v>
      </c>
      <c r="Q38" s="203">
        <f>$C$37*Q37</f>
        <v>0</v>
      </c>
      <c r="R38" s="203"/>
      <c r="S38" s="204">
        <f t="shared" si="0"/>
        <v>0</v>
      </c>
    </row>
    <row r="39" spans="1:19" ht="15" customHeight="1">
      <c r="A39" s="317" t="s">
        <v>372</v>
      </c>
      <c r="B39" s="319" t="str">
        <f>VLOOKUP(A39,Resumo!$B$14:$C$31,2,FALSE)</f>
        <v>Paisagismo</v>
      </c>
      <c r="C39" s="326">
        <f>VLOOKUP(B39,Resumo!$C$14:$D$31,2,FALSE)</f>
        <v>0</v>
      </c>
      <c r="D39" s="210"/>
      <c r="E39" s="211"/>
      <c r="F39" s="211"/>
      <c r="G39" s="213"/>
      <c r="H39" s="211"/>
      <c r="I39" s="214"/>
      <c r="J39" s="214"/>
      <c r="K39" s="212"/>
      <c r="L39" s="212"/>
      <c r="M39" s="212"/>
      <c r="N39" s="209">
        <v>0.5</v>
      </c>
      <c r="O39" s="209">
        <v>0.5</v>
      </c>
      <c r="P39" s="216"/>
      <c r="Q39" s="216"/>
      <c r="R39" s="216"/>
      <c r="S39" s="207">
        <f t="shared" si="0"/>
        <v>1</v>
      </c>
    </row>
    <row r="40" spans="1:19" ht="15" customHeight="1">
      <c r="A40" s="318"/>
      <c r="B40" s="320"/>
      <c r="C40" s="328"/>
      <c r="D40" s="210"/>
      <c r="E40" s="211"/>
      <c r="F40" s="211"/>
      <c r="G40" s="211"/>
      <c r="H40" s="211"/>
      <c r="I40" s="203"/>
      <c r="J40" s="220"/>
      <c r="K40" s="212"/>
      <c r="L40" s="212"/>
      <c r="M40" s="212"/>
      <c r="N40" s="203">
        <f t="shared" ref="N40:O40" si="21">$C39*N39</f>
        <v>0</v>
      </c>
      <c r="O40" s="203">
        <f t="shared" si="21"/>
        <v>0</v>
      </c>
      <c r="P40" s="217"/>
      <c r="Q40" s="217">
        <f>$C39*Q39</f>
        <v>0</v>
      </c>
      <c r="R40" s="217">
        <f>C39*R39</f>
        <v>0</v>
      </c>
      <c r="S40" s="204">
        <f t="shared" si="0"/>
        <v>0</v>
      </c>
    </row>
    <row r="41" spans="1:19" ht="15" customHeight="1">
      <c r="A41" s="317" t="s">
        <v>374</v>
      </c>
      <c r="B41" s="319" t="str">
        <f>VLOOKUP(A41,Resumo!$B$14:$C$31,2,FALSE)</f>
        <v>Conforto mecânico e climatização</v>
      </c>
      <c r="C41" s="326">
        <f>VLOOKUP(B41,Resumo!$C$14:$D$31,2,FALSE)</f>
        <v>0</v>
      </c>
      <c r="D41" s="210"/>
      <c r="E41" s="211"/>
      <c r="F41" s="206">
        <v>0.1</v>
      </c>
      <c r="G41" s="206">
        <v>0.1</v>
      </c>
      <c r="H41" s="206">
        <v>0.1</v>
      </c>
      <c r="I41" s="206">
        <v>0.1</v>
      </c>
      <c r="J41" s="206">
        <v>0.1</v>
      </c>
      <c r="K41" s="206">
        <v>0.1</v>
      </c>
      <c r="L41" s="206">
        <v>0.1</v>
      </c>
      <c r="M41" s="206">
        <v>0.1</v>
      </c>
      <c r="N41" s="206">
        <v>0.1</v>
      </c>
      <c r="O41" s="206">
        <v>0.1</v>
      </c>
      <c r="P41" s="216"/>
      <c r="Q41" s="216"/>
      <c r="R41" s="216"/>
      <c r="S41" s="207">
        <f t="shared" si="0"/>
        <v>0.99999999999999989</v>
      </c>
    </row>
    <row r="42" spans="1:19" ht="15" customHeight="1">
      <c r="A42" s="318"/>
      <c r="B42" s="320"/>
      <c r="C42" s="328"/>
      <c r="D42" s="210"/>
      <c r="E42" s="211"/>
      <c r="F42" s="203">
        <f t="shared" ref="F42:O42" si="22">$C$41*F41</f>
        <v>0</v>
      </c>
      <c r="G42" s="203">
        <f t="shared" si="22"/>
        <v>0</v>
      </c>
      <c r="H42" s="203">
        <f t="shared" si="22"/>
        <v>0</v>
      </c>
      <c r="I42" s="203">
        <f t="shared" si="22"/>
        <v>0</v>
      </c>
      <c r="J42" s="203">
        <f t="shared" si="22"/>
        <v>0</v>
      </c>
      <c r="K42" s="203">
        <f t="shared" si="22"/>
        <v>0</v>
      </c>
      <c r="L42" s="203">
        <f t="shared" si="22"/>
        <v>0</v>
      </c>
      <c r="M42" s="203">
        <f t="shared" si="22"/>
        <v>0</v>
      </c>
      <c r="N42" s="203">
        <f t="shared" si="22"/>
        <v>0</v>
      </c>
      <c r="O42" s="203">
        <f t="shared" si="22"/>
        <v>0</v>
      </c>
      <c r="P42" s="217">
        <f>$C$41*P41</f>
        <v>0</v>
      </c>
      <c r="Q42" s="217">
        <f>$C$41*Q41</f>
        <v>0</v>
      </c>
      <c r="R42" s="217">
        <f>$C$41*R41</f>
        <v>0</v>
      </c>
      <c r="S42" s="221">
        <f t="shared" si="0"/>
        <v>0</v>
      </c>
    </row>
    <row r="43" spans="1:19" ht="15" customHeight="1">
      <c r="A43" s="317" t="s">
        <v>375</v>
      </c>
      <c r="B43" s="319" t="str">
        <f>VLOOKUP(A43,Resumo!$B$14:$C$31,2,FALSE)</f>
        <v>Comunicação visual</v>
      </c>
      <c r="C43" s="326">
        <f>VLOOKUP(B43,Resumo!$C$14:$D$31,2,FALSE)</f>
        <v>0</v>
      </c>
      <c r="D43" s="210"/>
      <c r="E43" s="211"/>
      <c r="F43" s="211"/>
      <c r="G43" s="211"/>
      <c r="H43" s="211"/>
      <c r="I43" s="211"/>
      <c r="J43" s="211"/>
      <c r="K43" s="211"/>
      <c r="L43" s="214"/>
      <c r="M43" s="212"/>
      <c r="N43" s="212"/>
      <c r="O43" s="209">
        <v>1</v>
      </c>
      <c r="P43" s="216"/>
      <c r="Q43" s="216"/>
      <c r="R43" s="216"/>
      <c r="S43" s="207">
        <f t="shared" ref="S43:S44" si="23">SUM(D43:R43)</f>
        <v>1</v>
      </c>
    </row>
    <row r="44" spans="1:19" ht="15" customHeight="1">
      <c r="A44" s="324"/>
      <c r="B44" s="325"/>
      <c r="C44" s="327"/>
      <c r="D44" s="222"/>
      <c r="E44" s="215"/>
      <c r="F44" s="215"/>
      <c r="G44" s="215"/>
      <c r="H44" s="215"/>
      <c r="I44" s="215"/>
      <c r="J44" s="215"/>
      <c r="K44" s="215"/>
      <c r="L44" s="223"/>
      <c r="M44" s="224"/>
      <c r="N44" s="224"/>
      <c r="O44" s="203">
        <f t="shared" ref="O44:O46" si="24">$C43*O43</f>
        <v>0</v>
      </c>
      <c r="P44" s="264"/>
      <c r="Q44" s="264"/>
      <c r="R44" s="217">
        <f>C43*R43</f>
        <v>0</v>
      </c>
      <c r="S44" s="221">
        <f t="shared" si="23"/>
        <v>0</v>
      </c>
    </row>
    <row r="45" spans="1:19" ht="15" customHeight="1">
      <c r="A45" s="317" t="s">
        <v>425</v>
      </c>
      <c r="B45" s="319" t="str">
        <f>VLOOKUP(A45,Resumo!$B$14:$C$31,2,FALSE)</f>
        <v>Limpeza de obra</v>
      </c>
      <c r="C45" s="326">
        <f>VLOOKUP(B45,Resumo!$C$14:$D$31,2,FALSE)</f>
        <v>0</v>
      </c>
      <c r="D45" s="210"/>
      <c r="E45" s="211"/>
      <c r="F45" s="211"/>
      <c r="G45" s="211"/>
      <c r="H45" s="211"/>
      <c r="I45" s="211"/>
      <c r="J45" s="211"/>
      <c r="K45" s="211"/>
      <c r="L45" s="214"/>
      <c r="M45" s="212"/>
      <c r="N45" s="212"/>
      <c r="O45" s="206">
        <v>1</v>
      </c>
      <c r="P45" s="216"/>
      <c r="Q45" s="216"/>
      <c r="R45" s="216"/>
      <c r="S45" s="207">
        <f t="shared" si="0"/>
        <v>1</v>
      </c>
    </row>
    <row r="46" spans="1:19" ht="15" customHeight="1" thickBot="1">
      <c r="A46" s="324"/>
      <c r="B46" s="325"/>
      <c r="C46" s="327"/>
      <c r="D46" s="222"/>
      <c r="E46" s="215"/>
      <c r="F46" s="215"/>
      <c r="G46" s="215"/>
      <c r="H46" s="215"/>
      <c r="I46" s="215"/>
      <c r="J46" s="215"/>
      <c r="K46" s="215"/>
      <c r="L46" s="223"/>
      <c r="M46" s="224"/>
      <c r="N46" s="224"/>
      <c r="O46" s="203">
        <f t="shared" si="24"/>
        <v>0</v>
      </c>
      <c r="P46" s="264"/>
      <c r="Q46" s="264"/>
      <c r="R46" s="217">
        <f>C45*R45</f>
        <v>0</v>
      </c>
      <c r="S46" s="221">
        <f t="shared" si="0"/>
        <v>0</v>
      </c>
    </row>
    <row r="47" spans="1:19" ht="15.75" thickBot="1">
      <c r="A47" s="321" t="s">
        <v>423</v>
      </c>
      <c r="B47" s="322"/>
      <c r="C47" s="226">
        <f>SUM(C11:C46)</f>
        <v>0</v>
      </c>
      <c r="D47" s="227">
        <f>SUM(D12,D14,D16,D18,D20,D22,D24,D26,D28,D30,D32,D34,D36,D38,D40,D42,D44,D46)</f>
        <v>0</v>
      </c>
      <c r="E47" s="227">
        <f t="shared" ref="E47:O47" si="25">SUM(E12,E14,E16,E18,E20,E22,E24,E26,E28,E30,E32,E34,E36,E38,E40,E42,E44,E46)</f>
        <v>0</v>
      </c>
      <c r="F47" s="227">
        <f t="shared" si="25"/>
        <v>0</v>
      </c>
      <c r="G47" s="227">
        <f t="shared" si="25"/>
        <v>0</v>
      </c>
      <c r="H47" s="227">
        <f t="shared" si="25"/>
        <v>0</v>
      </c>
      <c r="I47" s="227">
        <f t="shared" si="25"/>
        <v>0</v>
      </c>
      <c r="J47" s="227">
        <f t="shared" si="25"/>
        <v>0</v>
      </c>
      <c r="K47" s="227">
        <f t="shared" si="25"/>
        <v>0</v>
      </c>
      <c r="L47" s="227">
        <f t="shared" si="25"/>
        <v>0</v>
      </c>
      <c r="M47" s="227">
        <f t="shared" si="25"/>
        <v>0</v>
      </c>
      <c r="N47" s="227">
        <f t="shared" si="25"/>
        <v>0</v>
      </c>
      <c r="O47" s="227">
        <f t="shared" si="25"/>
        <v>0</v>
      </c>
      <c r="P47" s="227">
        <f t="shared" ref="P47:R47" si="26">SUM(P12,P14,P16,P18,P20,P22,P24,P26,P28,P30,P32,P34,P36,P38,P40,P42,P46)</f>
        <v>0</v>
      </c>
      <c r="Q47" s="227">
        <f t="shared" si="26"/>
        <v>0</v>
      </c>
      <c r="R47" s="227">
        <f t="shared" si="26"/>
        <v>0</v>
      </c>
      <c r="S47" s="228">
        <f>S42+S40+S38+S36+S34+S32+S30+S28+S26+S24+S22+S20+S18+S16+S14+S12+S46</f>
        <v>0</v>
      </c>
    </row>
    <row r="48" spans="1:19" ht="15.75" thickBot="1">
      <c r="A48" s="313" t="str">
        <f>Planilha!A399</f>
        <v>BDI obra</v>
      </c>
      <c r="B48" s="314"/>
      <c r="C48" s="229">
        <f>Planilha!G399</f>
        <v>0</v>
      </c>
      <c r="D48" s="230">
        <f>D47*Planilha!$F$399</f>
        <v>0</v>
      </c>
      <c r="E48" s="230">
        <f>E47*Planilha!$F$399</f>
        <v>0</v>
      </c>
      <c r="F48" s="230">
        <f>F47*Planilha!$F$399</f>
        <v>0</v>
      </c>
      <c r="G48" s="230">
        <f>G47*Planilha!$F$399</f>
        <v>0</v>
      </c>
      <c r="H48" s="230">
        <f>H47*Planilha!$F$399</f>
        <v>0</v>
      </c>
      <c r="I48" s="230">
        <f>I47*Planilha!$F$399</f>
        <v>0</v>
      </c>
      <c r="J48" s="230">
        <f>J47*Planilha!$F$399</f>
        <v>0</v>
      </c>
      <c r="K48" s="230">
        <f>K47*Planilha!$F$399</f>
        <v>0</v>
      </c>
      <c r="L48" s="230">
        <f>L47*Planilha!$F$399</f>
        <v>0</v>
      </c>
      <c r="M48" s="230">
        <f>M47*Planilha!$F$399</f>
        <v>0</v>
      </c>
      <c r="N48" s="230">
        <f>N47*Planilha!$F$399</f>
        <v>0</v>
      </c>
      <c r="O48" s="230">
        <f>O47*Planilha!$F$399</f>
        <v>0</v>
      </c>
      <c r="P48" s="230">
        <f>P47*Planilha!$F$399</f>
        <v>0</v>
      </c>
      <c r="Q48" s="230">
        <f>Q47*Planilha!$F$399</f>
        <v>0</v>
      </c>
      <c r="R48" s="230">
        <f>R47*Planilha!$F$399</f>
        <v>0</v>
      </c>
      <c r="S48" s="231">
        <f>SUM(D48:R48)</f>
        <v>0</v>
      </c>
    </row>
    <row r="49" spans="1:19">
      <c r="A49" s="323" t="s">
        <v>673</v>
      </c>
      <c r="B49" s="319" t="str">
        <f>VLOOKUP(A49,Resumo!$B$14:$C$36,2,FALSE)</f>
        <v>Equipamentos (elevador)</v>
      </c>
      <c r="C49" s="326">
        <f>VLOOKUP(B49,Resumo!$C$14:$D$41,2,FALSE)</f>
        <v>0</v>
      </c>
      <c r="D49" s="210"/>
      <c r="E49" s="232"/>
      <c r="F49" s="265"/>
      <c r="G49" s="265"/>
      <c r="H49" s="265"/>
      <c r="I49" s="265"/>
      <c r="J49" s="265"/>
      <c r="K49" s="265"/>
      <c r="L49" s="265"/>
      <c r="M49" s="233">
        <v>0.05</v>
      </c>
      <c r="N49" s="233">
        <v>0.05</v>
      </c>
      <c r="O49" s="233">
        <v>0.9</v>
      </c>
      <c r="P49" s="234"/>
      <c r="Q49" s="234"/>
      <c r="R49" s="234"/>
      <c r="S49" s="201">
        <f>SUM(D49:R49)</f>
        <v>1</v>
      </c>
    </row>
    <row r="50" spans="1:19" ht="15.75" thickBot="1">
      <c r="A50" s="324"/>
      <c r="B50" s="325"/>
      <c r="C50" s="327"/>
      <c r="D50" s="210"/>
      <c r="E50" s="215"/>
      <c r="F50" s="264">
        <f t="shared" ref="F50:L50" si="27">$C$49*F49</f>
        <v>0</v>
      </c>
      <c r="G50" s="264">
        <f t="shared" si="27"/>
        <v>0</v>
      </c>
      <c r="H50" s="264">
        <f t="shared" si="27"/>
        <v>0</v>
      </c>
      <c r="I50" s="264">
        <f t="shared" si="27"/>
        <v>0</v>
      </c>
      <c r="J50" s="264">
        <f t="shared" si="27"/>
        <v>0</v>
      </c>
      <c r="K50" s="264">
        <f t="shared" si="27"/>
        <v>0</v>
      </c>
      <c r="L50" s="225">
        <f t="shared" si="27"/>
        <v>0</v>
      </c>
      <c r="M50" s="225">
        <f t="shared" ref="M50:N50" si="28">$C$49*M49</f>
        <v>0</v>
      </c>
      <c r="N50" s="225">
        <f t="shared" si="28"/>
        <v>0</v>
      </c>
      <c r="O50" s="225">
        <f>$C$49*O49</f>
        <v>0</v>
      </c>
      <c r="P50" s="224"/>
      <c r="Q50" s="224"/>
      <c r="R50" s="224"/>
      <c r="S50" s="221">
        <f>SUM(D50:R50)</f>
        <v>0</v>
      </c>
    </row>
    <row r="51" spans="1:19" ht="15.75" thickBot="1">
      <c r="A51" s="321" t="s">
        <v>809</v>
      </c>
      <c r="B51" s="322"/>
      <c r="C51" s="235">
        <f>C49</f>
        <v>0</v>
      </c>
      <c r="D51" s="236">
        <f t="shared" ref="D51:R51" si="29">D50</f>
        <v>0</v>
      </c>
      <c r="E51" s="237">
        <f t="shared" si="29"/>
        <v>0</v>
      </c>
      <c r="F51" s="238">
        <f t="shared" si="29"/>
        <v>0</v>
      </c>
      <c r="G51" s="237">
        <f t="shared" si="29"/>
        <v>0</v>
      </c>
      <c r="H51" s="238">
        <f t="shared" si="29"/>
        <v>0</v>
      </c>
      <c r="I51" s="237">
        <f t="shared" si="29"/>
        <v>0</v>
      </c>
      <c r="J51" s="238">
        <f t="shared" si="29"/>
        <v>0</v>
      </c>
      <c r="K51" s="237">
        <f t="shared" si="29"/>
        <v>0</v>
      </c>
      <c r="L51" s="238">
        <f t="shared" si="29"/>
        <v>0</v>
      </c>
      <c r="M51" s="237">
        <f t="shared" si="29"/>
        <v>0</v>
      </c>
      <c r="N51" s="238">
        <f t="shared" si="29"/>
        <v>0</v>
      </c>
      <c r="O51" s="237">
        <f t="shared" si="29"/>
        <v>0</v>
      </c>
      <c r="P51" s="238">
        <f t="shared" si="29"/>
        <v>0</v>
      </c>
      <c r="Q51" s="237">
        <f t="shared" si="29"/>
        <v>0</v>
      </c>
      <c r="R51" s="238">
        <f t="shared" si="29"/>
        <v>0</v>
      </c>
      <c r="S51" s="231">
        <f>SUM(D51:R51)</f>
        <v>0</v>
      </c>
    </row>
    <row r="52" spans="1:19" ht="15.75" thickBot="1">
      <c r="A52" s="313" t="s">
        <v>810</v>
      </c>
      <c r="B52" s="314"/>
      <c r="C52" s="239">
        <f>Planilha!G405</f>
        <v>0</v>
      </c>
      <c r="D52" s="240">
        <f>D51*Planilha!$F$405</f>
        <v>0</v>
      </c>
      <c r="E52" s="240">
        <f>E51*Planilha!$F$405</f>
        <v>0</v>
      </c>
      <c r="F52" s="240">
        <f>F51*Planilha!$F$405</f>
        <v>0</v>
      </c>
      <c r="G52" s="240">
        <f>G51*Planilha!$F$405</f>
        <v>0</v>
      </c>
      <c r="H52" s="240">
        <f>H51*Planilha!$F$405</f>
        <v>0</v>
      </c>
      <c r="I52" s="240">
        <f>I51*Planilha!$F$405</f>
        <v>0</v>
      </c>
      <c r="J52" s="240">
        <f>J51*Planilha!$F$405</f>
        <v>0</v>
      </c>
      <c r="K52" s="240">
        <f>K51*Planilha!$F$405</f>
        <v>0</v>
      </c>
      <c r="L52" s="240">
        <f>L51*Planilha!$F$405</f>
        <v>0</v>
      </c>
      <c r="M52" s="240">
        <f>M51*Planilha!$F$405</f>
        <v>0</v>
      </c>
      <c r="N52" s="240">
        <f>N51*Planilha!$F$405</f>
        <v>0</v>
      </c>
      <c r="O52" s="240">
        <f>O51*Planilha!$F$405</f>
        <v>0</v>
      </c>
      <c r="P52" s="240">
        <f>P51*Planilha!$F$405</f>
        <v>0</v>
      </c>
      <c r="Q52" s="240">
        <f>Q51*Planilha!$F$405</f>
        <v>0</v>
      </c>
      <c r="R52" s="240">
        <f>R51*Planilha!$F$405</f>
        <v>0</v>
      </c>
      <c r="S52" s="231">
        <f>SUM(D52:R52)</f>
        <v>0</v>
      </c>
    </row>
    <row r="53" spans="1:19" ht="15.75" thickBot="1">
      <c r="A53" s="315" t="s">
        <v>426</v>
      </c>
      <c r="B53" s="316"/>
      <c r="C53" s="249">
        <f>C47+C48+C51+C52</f>
        <v>0</v>
      </c>
      <c r="D53" s="250">
        <f>SUM(D47:D48,D51:D52)</f>
        <v>0</v>
      </c>
      <c r="E53" s="250">
        <f t="shared" ref="E53:P53" si="30">SUM(E47:E48,E51:E52)</f>
        <v>0</v>
      </c>
      <c r="F53" s="250">
        <f t="shared" si="30"/>
        <v>0</v>
      </c>
      <c r="G53" s="250">
        <f t="shared" si="30"/>
        <v>0</v>
      </c>
      <c r="H53" s="251">
        <f t="shared" si="30"/>
        <v>0</v>
      </c>
      <c r="I53" s="252">
        <f t="shared" si="30"/>
        <v>0</v>
      </c>
      <c r="J53" s="250">
        <f t="shared" si="30"/>
        <v>0</v>
      </c>
      <c r="K53" s="250">
        <f t="shared" si="30"/>
        <v>0</v>
      </c>
      <c r="L53" s="250">
        <f t="shared" si="30"/>
        <v>0</v>
      </c>
      <c r="M53" s="250">
        <f t="shared" si="30"/>
        <v>0</v>
      </c>
      <c r="N53" s="250">
        <f t="shared" si="30"/>
        <v>0</v>
      </c>
      <c r="O53" s="250">
        <f t="shared" si="30"/>
        <v>0</v>
      </c>
      <c r="P53" s="250">
        <f t="shared" si="30"/>
        <v>0</v>
      </c>
      <c r="Q53" s="250">
        <f>SUM(Q47:Q48,Q51:Q52)</f>
        <v>0</v>
      </c>
      <c r="R53" s="250">
        <f>SUM(R47:R48,R51:R52)</f>
        <v>0</v>
      </c>
      <c r="S53" s="253">
        <f>SUM(ROUND(S47,2)+ROUND(S48,2)+ROUND(S51,2)+ROUND(S52,2))</f>
        <v>0</v>
      </c>
    </row>
    <row r="54" spans="1:19" ht="15.75" thickBot="1">
      <c r="A54" s="311" t="s">
        <v>441</v>
      </c>
      <c r="B54" s="312"/>
      <c r="C54" s="254"/>
      <c r="D54" s="250">
        <f>D53</f>
        <v>0</v>
      </c>
      <c r="E54" s="250">
        <f>E53+D54</f>
        <v>0</v>
      </c>
      <c r="F54" s="250">
        <f t="shared" ref="F54:P54" si="31">F53+E54</f>
        <v>0</v>
      </c>
      <c r="G54" s="250">
        <f t="shared" si="31"/>
        <v>0</v>
      </c>
      <c r="H54" s="250">
        <f t="shared" si="31"/>
        <v>0</v>
      </c>
      <c r="I54" s="250">
        <f t="shared" si="31"/>
        <v>0</v>
      </c>
      <c r="J54" s="250">
        <f t="shared" si="31"/>
        <v>0</v>
      </c>
      <c r="K54" s="250">
        <f t="shared" si="31"/>
        <v>0</v>
      </c>
      <c r="L54" s="250">
        <f t="shared" si="31"/>
        <v>0</v>
      </c>
      <c r="M54" s="250">
        <f t="shared" si="31"/>
        <v>0</v>
      </c>
      <c r="N54" s="250">
        <f t="shared" si="31"/>
        <v>0</v>
      </c>
      <c r="O54" s="250">
        <f t="shared" si="31"/>
        <v>0</v>
      </c>
      <c r="P54" s="250">
        <f t="shared" si="31"/>
        <v>0</v>
      </c>
      <c r="Q54" s="250">
        <f>Q53+P54</f>
        <v>0</v>
      </c>
      <c r="R54" s="250">
        <f>ROUND(R53,2)+ROUND(Q54,2)</f>
        <v>0</v>
      </c>
      <c r="S54" s="253"/>
    </row>
    <row r="55" spans="1:19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 t="s">
        <v>677</v>
      </c>
      <c r="O55" s="146"/>
      <c r="P55" s="146"/>
      <c r="Q55" s="146"/>
      <c r="R55" s="146"/>
      <c r="S55" s="146"/>
    </row>
  </sheetData>
  <mergeCells count="63"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C49:C50"/>
    <mergeCell ref="A51:B51"/>
    <mergeCell ref="A35:A36"/>
    <mergeCell ref="B35:B36"/>
    <mergeCell ref="C35:C36"/>
    <mergeCell ref="A37:A38"/>
    <mergeCell ref="B37:B38"/>
    <mergeCell ref="C37:C38"/>
    <mergeCell ref="C39:C40"/>
    <mergeCell ref="A41:A42"/>
    <mergeCell ref="B41:B42"/>
    <mergeCell ref="C41:C42"/>
    <mergeCell ref="A45:A46"/>
    <mergeCell ref="B45:B46"/>
    <mergeCell ref="C45:C46"/>
    <mergeCell ref="C43:C44"/>
    <mergeCell ref="A54:B54"/>
    <mergeCell ref="A52:B52"/>
    <mergeCell ref="A53:B53"/>
    <mergeCell ref="A39:A40"/>
    <mergeCell ref="B39:B40"/>
    <mergeCell ref="A47:B47"/>
    <mergeCell ref="A48:B48"/>
    <mergeCell ref="A49:A50"/>
    <mergeCell ref="B49:B50"/>
    <mergeCell ref="A43:A44"/>
    <mergeCell ref="B43:B44"/>
  </mergeCells>
  <pageMargins left="0.23622047244094491" right="0.23622047244094491" top="1.1417322834645669" bottom="0.74803149606299213" header="0.31496062992125984" footer="0.31496062992125984"/>
  <pageSetup paperSize="9" scale="64" orientation="landscape" horizontalDpi="1200" verticalDpi="1200" r:id="rId1"/>
  <headerFooter>
    <oddFooter>&amp;R&amp;"Verdana,Normal"Página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Planilha</vt:lpstr>
      <vt:lpstr>Resumo</vt:lpstr>
      <vt:lpstr>Cronograma</vt:lpstr>
      <vt:lpstr>Cronograma!Area_de_impressao</vt:lpstr>
      <vt:lpstr>Planilha!Area_de_impressao</vt:lpstr>
      <vt:lpstr>Resumo!Area_de_impressao</vt:lpstr>
      <vt:lpstr>Porta_em_laminado_fenólico_melaminico__de_correr_com_acabamento_liso_trilho_metálico</vt:lpstr>
      <vt:lpstr>Cronograma!Titulos_de_impressao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Issau Omuro</cp:lastModifiedBy>
  <cp:lastPrinted>2020-12-14T15:01:47Z</cp:lastPrinted>
  <dcterms:created xsi:type="dcterms:W3CDTF">2017-06-28T14:49:31Z</dcterms:created>
  <dcterms:modified xsi:type="dcterms:W3CDTF">2020-12-14T15:08:13Z</dcterms:modified>
</cp:coreProperties>
</file>