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11550" yWindow="1335" windowWidth="12435" windowHeight="7455" tabRatio="679"/>
  </bookViews>
  <sheets>
    <sheet name="Planilha" sheetId="2" r:id="rId1"/>
    <sheet name="Resumo" sheetId="3" r:id="rId2"/>
    <sheet name="Cronograma" sheetId="4" r:id="rId3"/>
  </sheets>
  <definedNames>
    <definedName name="_xlnm._FilterDatabase" localSheetId="0" hidden="1">Planilha!$B$26:$H$26</definedName>
    <definedName name="_xlnm.Print_Area" localSheetId="2">Cronograma!$A$1:$F$36</definedName>
    <definedName name="_xlnm.Print_Area" localSheetId="0">Planilha!$A$1:$H$86</definedName>
    <definedName name="_xlnm.Print_Area" localSheetId="1">Resumo!$A$1:$E$43</definedName>
    <definedName name="Porta_em_laminado_fenólico_melaminico__de_correr_com_acabamento_liso_trilho_metálico">Planilha!#REF!</definedName>
    <definedName name="_xlnm.Print_Titles" localSheetId="2">Cronograma!$A:$C,Cronograma!$1:$10</definedName>
    <definedName name="_xlnm.Print_Titles" localSheetId="0">Planilha!$1:$11</definedName>
  </definedNames>
  <calcPr calcId="145621"/>
</workbook>
</file>

<file path=xl/calcChain.xml><?xml version="1.0" encoding="utf-8"?>
<calcChain xmlns="http://schemas.openxmlformats.org/spreadsheetml/2006/main">
  <c r="G61" i="2" l="1"/>
  <c r="G41" i="2"/>
  <c r="G40" i="2"/>
  <c r="G70" i="2" l="1"/>
  <c r="G66" i="2"/>
  <c r="G56" i="2"/>
  <c r="G71" i="2" l="1"/>
  <c r="G45" i="2" l="1"/>
  <c r="G63" i="2" l="1"/>
  <c r="G17" i="2" l="1"/>
  <c r="G18" i="2" l="1"/>
  <c r="S13" i="4" l="1"/>
  <c r="C24" i="3" l="1"/>
  <c r="C23" i="3"/>
  <c r="C22" i="3"/>
  <c r="C21" i="3"/>
  <c r="C20" i="3"/>
  <c r="C19" i="3"/>
  <c r="C18" i="3"/>
  <c r="C17" i="3"/>
  <c r="C16" i="3"/>
  <c r="C15" i="3"/>
  <c r="C14" i="3"/>
  <c r="G75" i="2" l="1"/>
  <c r="G74" i="2" s="1"/>
  <c r="G60" i="2" l="1"/>
  <c r="G52" i="2" l="1"/>
  <c r="G48" i="2" l="1"/>
  <c r="G27" i="2"/>
  <c r="G39" i="2" l="1"/>
  <c r="G62" i="2" l="1"/>
  <c r="C7" i="3" l="1"/>
  <c r="G31" i="2" l="1"/>
  <c r="G26" i="2"/>
  <c r="G22" i="2"/>
  <c r="G30" i="2" l="1"/>
  <c r="G28" i="2"/>
  <c r="G29" i="2"/>
  <c r="G19" i="2"/>
  <c r="C6" i="3" l="1"/>
  <c r="C28" i="3" l="1"/>
  <c r="G20" i="2"/>
  <c r="G21" i="2"/>
  <c r="S11" i="4" l="1"/>
  <c r="G64" i="2" l="1"/>
  <c r="G69" i="2" l="1"/>
  <c r="G35" i="2" l="1"/>
  <c r="S15" i="4" l="1"/>
  <c r="S17" i="4"/>
  <c r="S21" i="4"/>
  <c r="G72" i="2" l="1"/>
  <c r="G68" i="2" s="1"/>
  <c r="G65" i="2"/>
  <c r="G59" i="2"/>
  <c r="G55" i="2"/>
  <c r="G54" i="2" s="1"/>
  <c r="G51" i="2"/>
  <c r="G50" i="2" s="1"/>
  <c r="G44" i="2"/>
  <c r="G43" i="2" s="1"/>
  <c r="G36" i="2"/>
  <c r="G37" i="2"/>
  <c r="G38" i="2"/>
  <c r="G58" i="2" l="1"/>
  <c r="G34" i="2"/>
  <c r="G47" i="2"/>
  <c r="B26" i="3" l="1"/>
  <c r="B7" i="4"/>
  <c r="B6" i="4"/>
  <c r="A7" i="4"/>
  <c r="A6" i="4"/>
  <c r="A7" i="3"/>
  <c r="A6" i="3"/>
  <c r="G32" i="2" l="1"/>
  <c r="G25" i="2" s="1"/>
  <c r="G14" i="2"/>
  <c r="D21" i="3" l="1"/>
  <c r="D20" i="3"/>
  <c r="D19" i="3"/>
  <c r="D17" i="3"/>
  <c r="D18" i="3"/>
  <c r="D16" i="3" l="1"/>
  <c r="S31" i="4"/>
  <c r="S29" i="4"/>
  <c r="S27" i="4"/>
  <c r="S25" i="4"/>
  <c r="S23" i="4"/>
  <c r="S19" i="4"/>
  <c r="D24" i="3" l="1"/>
  <c r="D23" i="3"/>
  <c r="G23" i="2"/>
  <c r="G16" i="2" s="1"/>
  <c r="D15" i="3" l="1"/>
  <c r="A34" i="4"/>
  <c r="G13" i="2" l="1"/>
  <c r="D22" i="3" l="1"/>
  <c r="B31" i="4" l="1"/>
  <c r="B27" i="4"/>
  <c r="B23" i="4"/>
  <c r="B19" i="4"/>
  <c r="B15" i="4"/>
  <c r="B11" i="4"/>
  <c r="B29" i="4"/>
  <c r="B25" i="4"/>
  <c r="B21" i="4"/>
  <c r="B17" i="4"/>
  <c r="B13" i="4"/>
  <c r="D14" i="3" l="1"/>
  <c r="C15" i="4" l="1"/>
  <c r="C31" i="4"/>
  <c r="C27" i="4"/>
  <c r="C19" i="4"/>
  <c r="C13" i="4"/>
  <c r="C23" i="4"/>
  <c r="C11" i="4"/>
  <c r="C25" i="4"/>
  <c r="C21" i="4"/>
  <c r="G22" i="4" l="1"/>
  <c r="F22" i="4"/>
  <c r="G26" i="4"/>
  <c r="F26" i="4"/>
  <c r="E24" i="4"/>
  <c r="D24" i="4"/>
  <c r="E20" i="4"/>
  <c r="D20" i="4"/>
  <c r="E12" i="4"/>
  <c r="D12" i="4"/>
  <c r="E32" i="4"/>
  <c r="D32" i="4"/>
  <c r="E26" i="4"/>
  <c r="D26" i="4"/>
  <c r="G14" i="4"/>
  <c r="E14" i="4"/>
  <c r="D14" i="4"/>
  <c r="D28" i="4"/>
  <c r="E28" i="4"/>
  <c r="D22" i="4"/>
  <c r="E22" i="4"/>
  <c r="E16" i="4"/>
  <c r="D16" i="4"/>
  <c r="H24" i="4"/>
  <c r="G24" i="4"/>
  <c r="F24" i="4"/>
  <c r="K20" i="4"/>
  <c r="N20" i="4"/>
  <c r="M20" i="4"/>
  <c r="L28" i="4"/>
  <c r="K28" i="4"/>
  <c r="J28" i="4"/>
  <c r="I28" i="4"/>
  <c r="H28" i="4"/>
  <c r="G28" i="4"/>
  <c r="N28" i="4"/>
  <c r="F28" i="4"/>
  <c r="M28" i="4"/>
  <c r="F12" i="4"/>
  <c r="N12" i="4"/>
  <c r="O12" i="4"/>
  <c r="L32" i="4"/>
  <c r="K32" i="4"/>
  <c r="J32" i="4"/>
  <c r="I32" i="4"/>
  <c r="H32" i="4"/>
  <c r="G32" i="4"/>
  <c r="N32" i="4"/>
  <c r="F32" i="4"/>
  <c r="M32" i="4"/>
  <c r="I22" i="4"/>
  <c r="H22" i="4"/>
  <c r="G20" i="4"/>
  <c r="J20" i="4"/>
  <c r="F20" i="4"/>
  <c r="H20" i="4"/>
  <c r="I20" i="4"/>
  <c r="L20" i="4"/>
  <c r="H14" i="4"/>
  <c r="P14" i="4"/>
  <c r="N14" i="4"/>
  <c r="M14" i="4"/>
  <c r="F14" i="4"/>
  <c r="K14" i="4"/>
  <c r="L14" i="4"/>
  <c r="R14" i="4"/>
  <c r="I14" i="4"/>
  <c r="J14" i="4"/>
  <c r="O14" i="4"/>
  <c r="Q14" i="4"/>
  <c r="G12" i="4"/>
  <c r="N22" i="4"/>
  <c r="P22" i="4"/>
  <c r="R22" i="4"/>
  <c r="J22" i="4"/>
  <c r="O22" i="4"/>
  <c r="Q22" i="4"/>
  <c r="M22" i="4"/>
  <c r="K22" i="4"/>
  <c r="L22" i="4"/>
  <c r="O28" i="4"/>
  <c r="L24" i="4"/>
  <c r="M24" i="4"/>
  <c r="N24" i="4"/>
  <c r="O24" i="4"/>
  <c r="I24" i="4"/>
  <c r="P24" i="4"/>
  <c r="J24" i="4"/>
  <c r="K24" i="4"/>
  <c r="J16" i="4"/>
  <c r="R16" i="4"/>
  <c r="G16" i="4"/>
  <c r="K16" i="4"/>
  <c r="L16" i="4"/>
  <c r="M16" i="4"/>
  <c r="N16" i="4"/>
  <c r="P16" i="4"/>
  <c r="I16" i="4"/>
  <c r="Q16" i="4"/>
  <c r="F16" i="4"/>
  <c r="O16" i="4"/>
  <c r="H16" i="4"/>
  <c r="C29" i="4"/>
  <c r="O32" i="4"/>
  <c r="R32" i="4"/>
  <c r="Q32" i="4"/>
  <c r="P32" i="4"/>
  <c r="D30" i="4" l="1"/>
  <c r="E30" i="4"/>
  <c r="K30" i="4"/>
  <c r="J30" i="4"/>
  <c r="I30" i="4"/>
  <c r="H30" i="4"/>
  <c r="G30" i="4"/>
  <c r="F30" i="4"/>
  <c r="L30" i="4"/>
  <c r="S20" i="4"/>
  <c r="S14" i="4"/>
  <c r="S28" i="4"/>
  <c r="S26" i="4"/>
  <c r="S16" i="4"/>
  <c r="N30" i="4"/>
  <c r="N33" i="4" s="1"/>
  <c r="O30" i="4"/>
  <c r="O33" i="4" s="1"/>
  <c r="P30" i="4"/>
  <c r="P33" i="4" s="1"/>
  <c r="Q30" i="4"/>
  <c r="Q33" i="4" s="1"/>
  <c r="R30" i="4"/>
  <c r="R33" i="4" s="1"/>
  <c r="M30" i="4"/>
  <c r="S32" i="4"/>
  <c r="S24" i="4"/>
  <c r="S22" i="4"/>
  <c r="S12" i="4"/>
  <c r="C17" i="4"/>
  <c r="D18" i="4" l="1"/>
  <c r="D33" i="4" s="1"/>
  <c r="D34" i="4" s="1"/>
  <c r="D35" i="4" s="1"/>
  <c r="D36" i="4" s="1"/>
  <c r="E18" i="4"/>
  <c r="E33" i="4" s="1"/>
  <c r="M18" i="4"/>
  <c r="M33" i="4" s="1"/>
  <c r="L18" i="4"/>
  <c r="L33" i="4" s="1"/>
  <c r="K18" i="4"/>
  <c r="K33" i="4" s="1"/>
  <c r="R34" i="4"/>
  <c r="R35" i="4" s="1"/>
  <c r="S30" i="4"/>
  <c r="I18" i="4"/>
  <c r="I33" i="4" s="1"/>
  <c r="G18" i="4"/>
  <c r="G33" i="4" s="1"/>
  <c r="J18" i="4"/>
  <c r="J33" i="4" s="1"/>
  <c r="F18" i="4"/>
  <c r="F33" i="4" s="1"/>
  <c r="H18" i="4"/>
  <c r="H33" i="4" s="1"/>
  <c r="E34" i="4" l="1"/>
  <c r="E35" i="4" s="1"/>
  <c r="S18" i="4"/>
  <c r="S33" i="4" s="1"/>
  <c r="E36" i="4" l="1"/>
  <c r="K34" i="4" l="1"/>
  <c r="K35" i="4" s="1"/>
  <c r="D25" i="3"/>
  <c r="G77" i="2"/>
  <c r="G78" i="2" s="1"/>
  <c r="D26" i="3" l="1"/>
  <c r="D27" i="3" s="1"/>
  <c r="F34" i="4"/>
  <c r="F35" i="4" s="1"/>
  <c r="Q34" i="4"/>
  <c r="Q35" i="4" s="1"/>
  <c r="M34" i="4"/>
  <c r="M35" i="4" s="1"/>
  <c r="L34" i="4"/>
  <c r="L35" i="4" s="1"/>
  <c r="I34" i="4"/>
  <c r="I35" i="4" s="1"/>
  <c r="O34" i="4"/>
  <c r="O35" i="4" s="1"/>
  <c r="C33" i="4"/>
  <c r="G34" i="4"/>
  <c r="G35" i="4" s="1"/>
  <c r="N34" i="4"/>
  <c r="N35" i="4" s="1"/>
  <c r="H34" i="4"/>
  <c r="H35" i="4" s="1"/>
  <c r="P34" i="4"/>
  <c r="P35" i="4" s="1"/>
  <c r="J34" i="4"/>
  <c r="J35" i="4" s="1"/>
  <c r="H16" i="2"/>
  <c r="H25" i="2"/>
  <c r="H43" i="2"/>
  <c r="H50" i="2"/>
  <c r="H54" i="2"/>
  <c r="H47" i="2"/>
  <c r="H13" i="2"/>
  <c r="H77" i="2"/>
  <c r="H74" i="2"/>
  <c r="H58" i="2"/>
  <c r="H68" i="2"/>
  <c r="H34" i="2"/>
  <c r="F36" i="4" l="1"/>
  <c r="G36" i="4" s="1"/>
  <c r="H36" i="4" s="1"/>
  <c r="I36" i="4" s="1"/>
  <c r="J36" i="4" s="1"/>
  <c r="K36" i="4" s="1"/>
  <c r="L36" i="4" s="1"/>
  <c r="G80" i="2"/>
  <c r="C34" i="4"/>
  <c r="C35" i="4" s="1"/>
  <c r="S34" i="4"/>
  <c r="M36" i="4" l="1"/>
  <c r="N36" i="4" s="1"/>
  <c r="O36" i="4" s="1"/>
  <c r="P36" i="4" s="1"/>
  <c r="Q36" i="4" s="1"/>
  <c r="R36" i="4" s="1"/>
</calcChain>
</file>

<file path=xl/sharedStrings.xml><?xml version="1.0" encoding="utf-8"?>
<sst xmlns="http://schemas.openxmlformats.org/spreadsheetml/2006/main" count="268" uniqueCount="201">
  <si>
    <t>un</t>
  </si>
  <si>
    <t>m²</t>
  </si>
  <si>
    <t>m</t>
  </si>
  <si>
    <t>m³</t>
  </si>
  <si>
    <t>cj</t>
  </si>
  <si>
    <t>unxmês</t>
  </si>
  <si>
    <t>02.03.080</t>
  </si>
  <si>
    <t>02.05.060</t>
  </si>
  <si>
    <t>mxmês</t>
  </si>
  <si>
    <t>02.08.020</t>
  </si>
  <si>
    <t>03.08.040</t>
  </si>
  <si>
    <t>04.02.050</t>
  </si>
  <si>
    <t>04.03.020</t>
  </si>
  <si>
    <t>04.03.080</t>
  </si>
  <si>
    <t>17.02.020</t>
  </si>
  <si>
    <t>22.03.040</t>
  </si>
  <si>
    <t>33.02.080</t>
  </si>
  <si>
    <t>33.10.030</t>
  </si>
  <si>
    <t>38.01.040</t>
  </si>
  <si>
    <t>38.01.060</t>
  </si>
  <si>
    <t>40.20.240</t>
  </si>
  <si>
    <t>40.20.250</t>
  </si>
  <si>
    <t>46.03.050</t>
  </si>
  <si>
    <t>50.05.260</t>
  </si>
  <si>
    <t>Limpeza de obra</t>
  </si>
  <si>
    <t>55.01.020</t>
  </si>
  <si>
    <t>05.07.040</t>
  </si>
  <si>
    <t>05.07.070</t>
  </si>
  <si>
    <t>SECRETARIA DE ESTADO DA SAÚDE</t>
  </si>
  <si>
    <t>COORDENADORIA GERAL DE ADMINISTRAÇÃO</t>
  </si>
  <si>
    <t>GRUPO TÉCNICO DE EDIFICAÇÕES</t>
  </si>
  <si>
    <t>ITEM</t>
  </si>
  <si>
    <t>DESCRIÇÃO DOS SERVIÇOS</t>
  </si>
  <si>
    <t>UNID</t>
  </si>
  <si>
    <t>QTDE</t>
  </si>
  <si>
    <t xml:space="preserve"> Vlr. Unit. </t>
  </si>
  <si>
    <t xml:space="preserve"> Vlr. Total </t>
  </si>
  <si>
    <t>% do  Item</t>
  </si>
  <si>
    <t>1.0</t>
  </si>
  <si>
    <t xml:space="preserve">Serviço técnico especializado </t>
  </si>
  <si>
    <t>1.1</t>
  </si>
  <si>
    <t>2.0</t>
  </si>
  <si>
    <t>Início, apoio e administração da obra</t>
  </si>
  <si>
    <t>2.1</t>
  </si>
  <si>
    <t>3.0</t>
  </si>
  <si>
    <t>Demolição, Transporte e Serviço em Solo</t>
  </si>
  <si>
    <t>4.0</t>
  </si>
  <si>
    <t>5.0</t>
  </si>
  <si>
    <t>6.0</t>
  </si>
  <si>
    <t>7.0</t>
  </si>
  <si>
    <t>Revestimentos</t>
  </si>
  <si>
    <t>8.0</t>
  </si>
  <si>
    <t>Forro</t>
  </si>
  <si>
    <t>8.1</t>
  </si>
  <si>
    <t>8.2</t>
  </si>
  <si>
    <t>9.0</t>
  </si>
  <si>
    <t>10.0</t>
  </si>
  <si>
    <t>10.1</t>
  </si>
  <si>
    <t>10.3</t>
  </si>
  <si>
    <t>11.0</t>
  </si>
  <si>
    <t>Pintura</t>
  </si>
  <si>
    <t>11.1</t>
  </si>
  <si>
    <t>RESUMO DA PLANILHA</t>
  </si>
  <si>
    <t xml:space="preserve">Item </t>
  </si>
  <si>
    <t>Descrição dos Serviços</t>
  </si>
  <si>
    <t>Valor Total</t>
  </si>
  <si>
    <t>Mês 1</t>
  </si>
  <si>
    <t>Mês 2</t>
  </si>
  <si>
    <t>Mês 3</t>
  </si>
  <si>
    <t>Mês 4</t>
  </si>
  <si>
    <t>Mês 5</t>
  </si>
  <si>
    <t>Mês 6</t>
  </si>
  <si>
    <t>Mês 7</t>
  </si>
  <si>
    <t>Mês 8</t>
  </si>
  <si>
    <t>Mês 9</t>
  </si>
  <si>
    <t>Mês 10</t>
  </si>
  <si>
    <t>Mês 11</t>
  </si>
  <si>
    <t>Mês 12</t>
  </si>
  <si>
    <t>Total</t>
  </si>
  <si>
    <t>Código</t>
  </si>
  <si>
    <t>Com001</t>
  </si>
  <si>
    <t>TOTAL obra</t>
  </si>
  <si>
    <t>BDI obra</t>
  </si>
  <si>
    <t>Com002</t>
  </si>
  <si>
    <t>und</t>
  </si>
  <si>
    <t>Mês 13</t>
  </si>
  <si>
    <t>Mês 14</t>
  </si>
  <si>
    <t>Mês 15</t>
  </si>
  <si>
    <t>TOTAL GERAL ACUMULADO</t>
  </si>
  <si>
    <t xml:space="preserve">Local:                    </t>
  </si>
  <si>
    <t>41.02.551</t>
  </si>
  <si>
    <t>02.05.202</t>
  </si>
  <si>
    <t>16.33.062</t>
  </si>
  <si>
    <t>Planilha Orçamentária - Resumo</t>
  </si>
  <si>
    <t>Planilha Orçamentária Analítica</t>
  </si>
  <si>
    <t>Cronograma físico - financeiro</t>
  </si>
  <si>
    <t>Projeto ASBUILT/Data book para obras de reforma</t>
  </si>
  <si>
    <t>Com003</t>
  </si>
  <si>
    <t>5.1</t>
  </si>
  <si>
    <t>5.2</t>
  </si>
  <si>
    <t>6.1</t>
  </si>
  <si>
    <t>7.1</t>
  </si>
  <si>
    <t>7.2</t>
  </si>
  <si>
    <t>3.1</t>
  </si>
  <si>
    <t>3.2</t>
  </si>
  <si>
    <t>3.3</t>
  </si>
  <si>
    <t>3.4</t>
  </si>
  <si>
    <t>3.5</t>
  </si>
  <si>
    <t>3.6</t>
  </si>
  <si>
    <t>3.7</t>
  </si>
  <si>
    <t>4.1</t>
  </si>
  <si>
    <t>4.2</t>
  </si>
  <si>
    <t>4.3</t>
  </si>
  <si>
    <t>4.4</t>
  </si>
  <si>
    <t>4.5</t>
  </si>
  <si>
    <t>4.7</t>
  </si>
  <si>
    <t>9.1</t>
  </si>
  <si>
    <t>9.2</t>
  </si>
  <si>
    <t>9.3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</si>
  <si>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</si>
  <si>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9.6</t>
  </si>
  <si>
    <t>9.7</t>
  </si>
  <si>
    <t>9.8</t>
  </si>
  <si>
    <t>9.9</t>
  </si>
  <si>
    <t>10.5</t>
  </si>
  <si>
    <t>10.6</t>
  </si>
  <si>
    <t xml:space="preserve">Tinta acrílica antimofo em massa, inclusive preparo  </t>
  </si>
  <si>
    <t>Av. Padre Pio Corso, 1523 - Centro, Santa Rita do Passa Quatro - SP</t>
  </si>
  <si>
    <t>Telhamento e estrutura</t>
  </si>
  <si>
    <t>15.01.030</t>
  </si>
  <si>
    <t>15.01.040</t>
  </si>
  <si>
    <t>16.02.020</t>
  </si>
  <si>
    <t>16.02.230</t>
  </si>
  <si>
    <t>22.20.090</t>
  </si>
  <si>
    <t>Sub-cobertura</t>
  </si>
  <si>
    <t>32.06.396</t>
  </si>
  <si>
    <t>Hidráulica</t>
  </si>
  <si>
    <t>46.03.060</t>
  </si>
  <si>
    <t>Elétrica</t>
  </si>
  <si>
    <t>41.14.090</t>
  </si>
  <si>
    <t>33.01.060</t>
  </si>
  <si>
    <t>TOTAL GERAL</t>
  </si>
  <si>
    <t>Administração local, mobilização e desmobilização. (adaptado de Maçahiko Tisaka - Orçamento na Contrução Civil - PINI)</t>
  </si>
  <si>
    <t xml:space="preserve">TOTAL GERAL </t>
  </si>
  <si>
    <t>22.01.210</t>
  </si>
  <si>
    <t>22.01.220</t>
  </si>
  <si>
    <t>4.6</t>
  </si>
  <si>
    <t>38.21.120</t>
  </si>
  <si>
    <t>9.30</t>
  </si>
  <si>
    <t>Obra:</t>
  </si>
  <si>
    <t>02.02.130</t>
  </si>
  <si>
    <t>02.02.140</t>
  </si>
  <si>
    <t>Reforma parcial (reparo) do telhado do SND do Centro de Atenção Integral à Saúde de Santa Rita</t>
  </si>
  <si>
    <t>Demolição e retirada do sistema elétrico (luminárias, eletrodutos,etc da área de intervenção interna em projeto).</t>
  </si>
  <si>
    <t>2.2</t>
  </si>
  <si>
    <t>2.3</t>
  </si>
  <si>
    <t>2.4</t>
  </si>
  <si>
    <t>2.5</t>
  </si>
  <si>
    <t>2.6</t>
  </si>
  <si>
    <t>2.7</t>
  </si>
  <si>
    <t>17.02.140</t>
  </si>
  <si>
    <t>33.05.330</t>
  </si>
  <si>
    <t>Locação de container tipo escritório com 1 vaso sanitário, 1 lavatório e 1 ponto para chuveiro - área mínima de 13,80 m²</t>
  </si>
  <si>
    <t>Locação de container tipo sanitário com 2 vasos sanitários, 2 lavatórios, 2 mictórios e 4 pontos para chuveiro - área mínima de 13,80 m²</t>
  </si>
  <si>
    <t>Fechamento provisório de vãos em chapa de madeira compensada</t>
  </si>
  <si>
    <t>Montagem e desmontagem de andaime torre metálica com altura até 10 m</t>
  </si>
  <si>
    <t>Andaime torre metálico (1,5 x 1,5 m) com piso metálico</t>
  </si>
  <si>
    <t>Placa de identificação para obra</t>
  </si>
  <si>
    <t>Demolição manual de forro qualquer, inclusive sistema de fixação/tarugamento</t>
  </si>
  <si>
    <t>Retirada de estrutura em madeira tesoura - telhas de barro</t>
  </si>
  <si>
    <t>Retirada de telhamento em barro</t>
  </si>
  <si>
    <t>Retirada de cumeeira, espigão ou rufo perfil qualquer</t>
  </si>
  <si>
    <t>Remoção de entulho separado de obra com caçamba metálica - terra, alvenaria, concreto, argamassa, madeira, papel, plástico ou metal</t>
  </si>
  <si>
    <t>Remoção de entulho de obra com caçamba metálica - gesso e/ou drywall</t>
  </si>
  <si>
    <t>Estrutura de madeira tesourada para telha de barro - vãos de 10,01 a 13,00 m</t>
  </si>
  <si>
    <t>Estrutura de madeira tesourada para telha de barro - vãos de 13,01 a 18,00 m</t>
  </si>
  <si>
    <t>Telha de barro tipo francesa</t>
  </si>
  <si>
    <t>Cumeeira de barro emboçado tipos: plan, romana, italiana, francesa e paulistinha</t>
  </si>
  <si>
    <t>Calha, rufo, afins em chapa galvanizada nº 24 - corte 1,00 m</t>
  </si>
  <si>
    <t>Testeira em tábua aparelhada, largura até 20 cm</t>
  </si>
  <si>
    <t>Beiral em tábua de angelim-vermelho / bacuri / maçaranduba macho e fêmea com tarugamento</t>
  </si>
  <si>
    <t>Forro modular removível em PVC de 618mm x 1243mm</t>
  </si>
  <si>
    <t>Abertura para vão de luminária em forro de PVC modular</t>
  </si>
  <si>
    <t>Manta termoacústica em fibra cerâmica aluminizada, espessura de 38 mm</t>
  </si>
  <si>
    <t>Chapisco</t>
  </si>
  <si>
    <t>Emboço desempenado com espuma de poliéster</t>
  </si>
  <si>
    <t>Tubo de PVC rígido PxB com virola e anel de borracha, linha esgoto série reforçada ´R´, DN= 100 mm, inclusive conexões</t>
  </si>
  <si>
    <t>Tubo de PVC rígido PxB com virola e anel de borracha, linha esgoto série reforçada ´R´. DN= 150 mm, inclusive conexões</t>
  </si>
  <si>
    <t>Eletroduto de PVC rígido roscável de 3/4´ - com acessórios</t>
  </si>
  <si>
    <t>Eletroduto de PVC rígido roscável de 1´ - com acessórios</t>
  </si>
  <si>
    <t>Eletrocalha lisa galvanizada a fogo, 100 x 50 mm, com acessórios</t>
  </si>
  <si>
    <t>Plugue com 2P+T de 10A, 250V</t>
  </si>
  <si>
    <t>Plugue prolongador com 2P+T de 10A, 250V</t>
  </si>
  <si>
    <t>Lâmpada LED tubular T8 com base G13, de 1850 até 2000 Im - 18 a 20W</t>
  </si>
  <si>
    <t>Luminária retangular de sobrepor tipo calha fechada, com difusor translúcido, para 2 lâmpadas fluorescentes de 28 W/32 W/36 W/54 W</t>
  </si>
  <si>
    <t>Bloco autônomo de iluminação de emergência com autonomia mínima de 1 hora, equipado com 2 lâmpadas de 11 W</t>
  </si>
  <si>
    <t>Imunizante para madeira</t>
  </si>
  <si>
    <t>Massa corrida à base de resina acrílica</t>
  </si>
  <si>
    <t>Verniz em superfície de madeira</t>
  </si>
  <si>
    <t>Limpeza final da obra</t>
  </si>
  <si>
    <t>(data)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</si>
</sst>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(* #,##0.00_);_(* \(#,##0.00\);_(* &quot;-&quot;??_);_(@_)"/>
    <numFmt numFmtId="165" formatCode="00\ 00\ 00"/>
  </numFmts>
  <fonts count="47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8"/>
      <color indexed="8"/>
      <name val="Verdana"/>
      <family val="2"/>
    </font>
    <font>
      <sz val="10"/>
      <name val="Verdana"/>
      <family val="2"/>
    </font>
    <font>
      <sz val="8"/>
      <name val="Verdana"/>
      <family val="2"/>
    </font>
    <font>
      <b/>
      <sz val="10"/>
      <name val="Verdana"/>
      <family val="2"/>
    </font>
    <font>
      <sz val="10"/>
      <color theme="1"/>
      <name val="Verdana"/>
      <family val="2"/>
    </font>
    <font>
      <sz val="11"/>
      <name val="Verdana"/>
      <family val="2"/>
    </font>
    <font>
      <b/>
      <sz val="8"/>
      <color rgb="FFFF0000"/>
      <name val="Verdana"/>
      <family val="2"/>
    </font>
    <font>
      <b/>
      <sz val="8"/>
      <name val="Verdana"/>
      <family val="2"/>
    </font>
    <font>
      <sz val="11"/>
      <color theme="1"/>
      <name val="Verdana"/>
      <family val="2"/>
    </font>
    <font>
      <b/>
      <sz val="14"/>
      <name val="Verdana"/>
      <family val="2"/>
    </font>
    <font>
      <b/>
      <sz val="12"/>
      <name val="Verdana"/>
      <family val="2"/>
    </font>
    <font>
      <b/>
      <sz val="11"/>
      <name val="Verdana"/>
      <family val="2"/>
    </font>
    <font>
      <b/>
      <sz val="10"/>
      <color theme="1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0"/>
      <color indexed="8"/>
      <name val="匠牥晩視敤††††††††"/>
    </font>
    <font>
      <sz val="8"/>
      <name val="Arial"/>
      <family val="2"/>
    </font>
    <font>
      <sz val="10"/>
      <color rgb="FF000000"/>
      <name val="Times New Roman"/>
      <family val="1"/>
    </font>
  </fonts>
  <fills count="43">
    <fill>
      <patternFill patternType="none"/>
    </fill>
    <fill>
      <patternFill patternType="gray125"/>
    </fill>
    <fill>
      <patternFill patternType="solid">
        <fgColor theme="0" tint="-0.49998474074526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</patternFill>
    </fill>
    <fill>
      <patternFill patternType="solid">
        <fgColor indexed="2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31">
    <xf numFmtId="0" fontId="0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164" fontId="8" fillId="0" borderId="0" applyFont="0" applyFill="0" applyBorder="0" applyAlignment="0" applyProtection="0">
      <alignment vertical="center"/>
    </xf>
    <xf numFmtId="164" fontId="8" fillId="0" borderId="0" applyFont="0" applyFill="0" applyBorder="0" applyAlignment="0" applyProtection="0">
      <alignment vertical="center"/>
    </xf>
    <xf numFmtId="0" fontId="7" fillId="0" borderId="0"/>
    <xf numFmtId="44" fontId="7" fillId="0" borderId="0" applyFont="0" applyFill="0" applyBorder="0" applyAlignment="0" applyProtection="0"/>
    <xf numFmtId="0" fontId="8" fillId="0" borderId="0"/>
    <xf numFmtId="0" fontId="5" fillId="0" borderId="0"/>
    <xf numFmtId="9" fontId="5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48" applyNumberFormat="0" applyFill="0" applyAlignment="0" applyProtection="0"/>
    <xf numFmtId="0" fontId="30" fillId="0" borderId="49" applyNumberFormat="0" applyFill="0" applyAlignment="0" applyProtection="0"/>
    <xf numFmtId="0" fontId="31" fillId="0" borderId="50" applyNumberFormat="0" applyFill="0" applyAlignment="0" applyProtection="0"/>
    <xf numFmtId="0" fontId="31" fillId="0" borderId="0" applyNumberFormat="0" applyFill="0" applyBorder="0" applyAlignment="0" applyProtection="0"/>
    <xf numFmtId="0" fontId="32" fillId="12" borderId="0" applyNumberFormat="0" applyBorder="0" applyAlignment="0" applyProtection="0"/>
    <xf numFmtId="0" fontId="33" fillId="13" borderId="0" applyNumberFormat="0" applyBorder="0" applyAlignment="0" applyProtection="0"/>
    <xf numFmtId="0" fontId="34" fillId="14" borderId="0" applyNumberFormat="0" applyBorder="0" applyAlignment="0" applyProtection="0"/>
    <xf numFmtId="0" fontId="35" fillId="15" borderId="51" applyNumberFormat="0" applyAlignment="0" applyProtection="0"/>
    <xf numFmtId="0" fontId="36" fillId="16" borderId="52" applyNumberFormat="0" applyAlignment="0" applyProtection="0"/>
    <xf numFmtId="0" fontId="37" fillId="16" borderId="51" applyNumberFormat="0" applyAlignment="0" applyProtection="0"/>
    <xf numFmtId="0" fontId="38" fillId="0" borderId="53" applyNumberFormat="0" applyFill="0" applyAlignment="0" applyProtection="0"/>
    <xf numFmtId="0" fontId="39" fillId="17" borderId="54" applyNumberFormat="0" applyAlignment="0" applyProtection="0"/>
    <xf numFmtId="0" fontId="40" fillId="0" borderId="0" applyNumberFormat="0" applyFill="0" applyBorder="0" applyAlignment="0" applyProtection="0"/>
    <xf numFmtId="0" fontId="41" fillId="0" borderId="0" applyNumberFormat="0" applyFill="0" applyBorder="0" applyAlignment="0" applyProtection="0"/>
    <xf numFmtId="0" fontId="10" fillId="0" borderId="56" applyNumberFormat="0" applyFill="0" applyAlignment="0" applyProtection="0"/>
    <xf numFmtId="0" fontId="42" fillId="19" borderId="0" applyNumberFormat="0" applyBorder="0" applyAlignment="0" applyProtection="0"/>
    <xf numFmtId="0" fontId="4" fillId="20" borderId="0" applyNumberFormat="0" applyBorder="0" applyAlignment="0" applyProtection="0"/>
    <xf numFmtId="0" fontId="4" fillId="21" borderId="0" applyNumberFormat="0" applyBorder="0" applyAlignment="0" applyProtection="0"/>
    <xf numFmtId="0" fontId="42" fillId="22" borderId="0" applyNumberFormat="0" applyBorder="0" applyAlignment="0" applyProtection="0"/>
    <xf numFmtId="0" fontId="42" fillId="23" borderId="0" applyNumberFormat="0" applyBorder="0" applyAlignment="0" applyProtection="0"/>
    <xf numFmtId="0" fontId="4" fillId="24" borderId="0" applyNumberFormat="0" applyBorder="0" applyAlignment="0" applyProtection="0"/>
    <xf numFmtId="0" fontId="4" fillId="25" borderId="0" applyNumberFormat="0" applyBorder="0" applyAlignment="0" applyProtection="0"/>
    <xf numFmtId="0" fontId="42" fillId="26" borderId="0" applyNumberFormat="0" applyBorder="0" applyAlignment="0" applyProtection="0"/>
    <xf numFmtId="0" fontId="42" fillId="27" borderId="0" applyNumberFormat="0" applyBorder="0" applyAlignment="0" applyProtection="0"/>
    <xf numFmtId="0" fontId="4" fillId="28" borderId="0" applyNumberFormat="0" applyBorder="0" applyAlignment="0" applyProtection="0"/>
    <xf numFmtId="0" fontId="4" fillId="29" borderId="0" applyNumberFormat="0" applyBorder="0" applyAlignment="0" applyProtection="0"/>
    <xf numFmtId="0" fontId="42" fillId="30" borderId="0" applyNumberFormat="0" applyBorder="0" applyAlignment="0" applyProtection="0"/>
    <xf numFmtId="0" fontId="42" fillId="31" borderId="0" applyNumberFormat="0" applyBorder="0" applyAlignment="0" applyProtection="0"/>
    <xf numFmtId="0" fontId="4" fillId="32" borderId="0" applyNumberFormat="0" applyBorder="0" applyAlignment="0" applyProtection="0"/>
    <xf numFmtId="0" fontId="4" fillId="33" borderId="0" applyNumberFormat="0" applyBorder="0" applyAlignment="0" applyProtection="0"/>
    <xf numFmtId="0" fontId="42" fillId="34" borderId="0" applyNumberFormat="0" applyBorder="0" applyAlignment="0" applyProtection="0"/>
    <xf numFmtId="0" fontId="42" fillId="35" borderId="0" applyNumberFormat="0" applyBorder="0" applyAlignment="0" applyProtection="0"/>
    <xf numFmtId="0" fontId="4" fillId="36" borderId="0" applyNumberFormat="0" applyBorder="0" applyAlignment="0" applyProtection="0"/>
    <xf numFmtId="0" fontId="4" fillId="37" borderId="0" applyNumberFormat="0" applyBorder="0" applyAlignment="0" applyProtection="0"/>
    <xf numFmtId="0" fontId="42" fillId="38" borderId="0" applyNumberFormat="0" applyBorder="0" applyAlignment="0" applyProtection="0"/>
    <xf numFmtId="0" fontId="42" fillId="39" borderId="0" applyNumberFormat="0" applyBorder="0" applyAlignment="0" applyProtection="0"/>
    <xf numFmtId="0" fontId="4" fillId="40" borderId="0" applyNumberFormat="0" applyBorder="0" applyAlignment="0" applyProtection="0"/>
    <xf numFmtId="0" fontId="4" fillId="41" borderId="0" applyNumberFormat="0" applyBorder="0" applyAlignment="0" applyProtection="0"/>
    <xf numFmtId="0" fontId="42" fillId="42" borderId="0" applyNumberFormat="0" applyBorder="0" applyAlignment="0" applyProtection="0"/>
    <xf numFmtId="0" fontId="4" fillId="0" borderId="0"/>
    <xf numFmtId="44" fontId="4" fillId="0" borderId="0" applyFont="0" applyFill="0" applyBorder="0" applyAlignment="0" applyProtection="0"/>
    <xf numFmtId="0" fontId="44" fillId="0" borderId="0"/>
    <xf numFmtId="0" fontId="43" fillId="0" borderId="0">
      <alignment vertical="center"/>
    </xf>
    <xf numFmtId="0" fontId="4" fillId="0" borderId="0"/>
    <xf numFmtId="0" fontId="4" fillId="18" borderId="55" applyNumberFormat="0" applyFont="0" applyAlignment="0" applyProtection="0"/>
    <xf numFmtId="9" fontId="4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3" fillId="0" borderId="0"/>
    <xf numFmtId="0" fontId="3" fillId="20" borderId="0" applyNumberFormat="0" applyBorder="0" applyAlignment="0" applyProtection="0"/>
    <xf numFmtId="0" fontId="3" fillId="24" borderId="0" applyNumberFormat="0" applyBorder="0" applyAlignment="0" applyProtection="0"/>
    <xf numFmtId="0" fontId="3" fillId="28" borderId="0" applyNumberFormat="0" applyBorder="0" applyAlignment="0" applyProtection="0"/>
    <xf numFmtId="0" fontId="3" fillId="32" borderId="0" applyNumberFormat="0" applyBorder="0" applyAlignment="0" applyProtection="0"/>
    <xf numFmtId="0" fontId="3" fillId="36" borderId="0" applyNumberFormat="0" applyBorder="0" applyAlignment="0" applyProtection="0"/>
    <xf numFmtId="0" fontId="3" fillId="40" borderId="0" applyNumberFormat="0" applyBorder="0" applyAlignment="0" applyProtection="0"/>
    <xf numFmtId="0" fontId="3" fillId="21" borderId="0" applyNumberFormat="0" applyBorder="0" applyAlignment="0" applyProtection="0"/>
    <xf numFmtId="0" fontId="3" fillId="25" borderId="0" applyNumberFormat="0" applyBorder="0" applyAlignment="0" applyProtection="0"/>
    <xf numFmtId="0" fontId="3" fillId="29" borderId="0" applyNumberFormat="0" applyBorder="0" applyAlignment="0" applyProtection="0"/>
    <xf numFmtId="0" fontId="3" fillId="33" borderId="0" applyNumberFormat="0" applyBorder="0" applyAlignment="0" applyProtection="0"/>
    <xf numFmtId="0" fontId="3" fillId="37" borderId="0" applyNumberFormat="0" applyBorder="0" applyAlignment="0" applyProtection="0"/>
    <xf numFmtId="0" fontId="3" fillId="41" borderId="0" applyNumberFormat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18" borderId="55" applyNumberFormat="0" applyFont="0" applyAlignment="0" applyProtection="0"/>
    <xf numFmtId="9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4" borderId="0" applyNumberFormat="0" applyBorder="0" applyAlignment="0" applyProtection="0"/>
    <xf numFmtId="0" fontId="2" fillId="25" borderId="0" applyNumberFormat="0" applyBorder="0" applyAlignment="0" applyProtection="0"/>
    <xf numFmtId="0" fontId="2" fillId="28" borderId="0" applyNumberFormat="0" applyBorder="0" applyAlignment="0" applyProtection="0"/>
    <xf numFmtId="0" fontId="2" fillId="29" borderId="0" applyNumberFormat="0" applyBorder="0" applyAlignment="0" applyProtection="0"/>
    <xf numFmtId="0" fontId="2" fillId="32" borderId="0" applyNumberFormat="0" applyBorder="0" applyAlignment="0" applyProtection="0"/>
    <xf numFmtId="0" fontId="2" fillId="33" borderId="0" applyNumberFormat="0" applyBorder="0" applyAlignment="0" applyProtection="0"/>
    <xf numFmtId="0" fontId="2" fillId="36" borderId="0" applyNumberFormat="0" applyBorder="0" applyAlignment="0" applyProtection="0"/>
    <xf numFmtId="0" fontId="2" fillId="37" borderId="0" applyNumberFormat="0" applyBorder="0" applyAlignment="0" applyProtection="0"/>
    <xf numFmtId="0" fontId="2" fillId="40" borderId="0" applyNumberFormat="0" applyBorder="0" applyAlignment="0" applyProtection="0"/>
    <xf numFmtId="0" fontId="2" fillId="41" borderId="0" applyNumberFormat="0" applyBorder="0" applyAlignment="0" applyProtection="0"/>
    <xf numFmtId="0" fontId="2" fillId="0" borderId="0"/>
    <xf numFmtId="44" fontId="2" fillId="0" borderId="0" applyFont="0" applyFill="0" applyBorder="0" applyAlignment="0" applyProtection="0"/>
    <xf numFmtId="0" fontId="2" fillId="0" borderId="0"/>
    <xf numFmtId="0" fontId="2" fillId="18" borderId="55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0" fontId="2" fillId="20" borderId="0" applyNumberFormat="0" applyBorder="0" applyAlignment="0" applyProtection="0"/>
    <xf numFmtId="0" fontId="2" fillId="24" borderId="0" applyNumberFormat="0" applyBorder="0" applyAlignment="0" applyProtection="0"/>
    <xf numFmtId="0" fontId="2" fillId="28" borderId="0" applyNumberFormat="0" applyBorder="0" applyAlignment="0" applyProtection="0"/>
    <xf numFmtId="0" fontId="2" fillId="32" borderId="0" applyNumberFormat="0" applyBorder="0" applyAlignment="0" applyProtection="0"/>
    <xf numFmtId="0" fontId="2" fillId="36" borderId="0" applyNumberFormat="0" applyBorder="0" applyAlignment="0" applyProtection="0"/>
    <xf numFmtId="0" fontId="2" fillId="40" borderId="0" applyNumberFormat="0" applyBorder="0" applyAlignment="0" applyProtection="0"/>
    <xf numFmtId="0" fontId="2" fillId="21" borderId="0" applyNumberFormat="0" applyBorder="0" applyAlignment="0" applyProtection="0"/>
    <xf numFmtId="0" fontId="2" fillId="25" borderId="0" applyNumberFormat="0" applyBorder="0" applyAlignment="0" applyProtection="0"/>
    <xf numFmtId="0" fontId="2" fillId="29" borderId="0" applyNumberFormat="0" applyBorder="0" applyAlignment="0" applyProtection="0"/>
    <xf numFmtId="0" fontId="2" fillId="33" borderId="0" applyNumberFormat="0" applyBorder="0" applyAlignment="0" applyProtection="0"/>
    <xf numFmtId="0" fontId="2" fillId="37" borderId="0" applyNumberFormat="0" applyBorder="0" applyAlignment="0" applyProtection="0"/>
    <xf numFmtId="0" fontId="2" fillId="41" borderId="0" applyNumberFormat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18" borderId="55" applyNumberFormat="0" applyFont="0" applyAlignment="0" applyProtection="0"/>
    <xf numFmtId="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1" fillId="0" borderId="0"/>
    <xf numFmtId="0" fontId="8" fillId="0" borderId="0"/>
    <xf numFmtId="0" fontId="1" fillId="0" borderId="0"/>
    <xf numFmtId="0" fontId="1" fillId="0" borderId="0"/>
    <xf numFmtId="9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8" fillId="0" borderId="0"/>
    <xf numFmtId="0" fontId="46" fillId="0" borderId="0"/>
    <xf numFmtId="0" fontId="7" fillId="0" borderId="0"/>
  </cellStyleXfs>
  <cellXfs count="282">
    <xf numFmtId="0" fontId="0" fillId="0" borderId="0" xfId="0"/>
    <xf numFmtId="0" fontId="0" fillId="0" borderId="0" xfId="0" applyAlignment="1"/>
    <xf numFmtId="164" fontId="9" fillId="0" borderId="0" xfId="4" applyFont="1" applyFill="1" applyBorder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4" fontId="8" fillId="0" borderId="0" xfId="2" applyNumberFormat="1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 applyFill="1"/>
    <xf numFmtId="2" fontId="8" fillId="0" borderId="0" xfId="2" applyNumberFormat="1" applyFont="1" applyAlignment="1">
      <alignment horizontal="center" vertical="center" wrapText="1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6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14" fontId="8" fillId="0" borderId="0" xfId="0" applyNumberFormat="1" applyFont="1" applyAlignment="1">
      <alignment horizontal="left" vertical="center"/>
    </xf>
    <xf numFmtId="0" fontId="18" fillId="0" borderId="0" xfId="0" applyFont="1" applyAlignment="1">
      <alignment horizontal="center" vertical="center" wrapText="1"/>
    </xf>
    <xf numFmtId="0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4" fontId="16" fillId="0" borderId="0" xfId="0" applyNumberFormat="1" applyFont="1" applyAlignment="1">
      <alignment horizontal="center" vertical="center" wrapText="1"/>
    </xf>
    <xf numFmtId="2" fontId="16" fillId="0" borderId="0" xfId="2" applyNumberFormat="1" applyFont="1" applyAlignment="1">
      <alignment horizontal="center" vertical="center" wrapText="1"/>
    </xf>
    <xf numFmtId="4" fontId="16" fillId="0" borderId="0" xfId="2" applyNumberFormat="1" applyFont="1" applyAlignment="1">
      <alignment horizontal="right" vertical="center" wrapText="1"/>
    </xf>
    <xf numFmtId="2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right" vertical="center" wrapText="1"/>
    </xf>
    <xf numFmtId="2" fontId="16" fillId="0" borderId="0" xfId="0" applyNumberFormat="1" applyFont="1" applyAlignment="1">
      <alignment horizontal="center" vertical="center" wrapText="1"/>
    </xf>
    <xf numFmtId="0" fontId="16" fillId="0" borderId="0" xfId="0" applyFont="1" applyAlignment="1">
      <alignment horizontal="right" vertical="center" wrapText="1"/>
    </xf>
    <xf numFmtId="0" fontId="18" fillId="0" borderId="0" xfId="0" applyNumberFormat="1" applyFont="1" applyAlignment="1">
      <alignment horizontal="center" vertical="center" wrapText="1"/>
    </xf>
    <xf numFmtId="4" fontId="18" fillId="0" borderId="0" xfId="0" applyNumberFormat="1" applyFont="1" applyAlignment="1">
      <alignment horizontal="center" vertical="center" wrapText="1"/>
    </xf>
    <xf numFmtId="2" fontId="18" fillId="0" borderId="0" xfId="2" applyNumberFormat="1" applyFont="1" applyAlignment="1">
      <alignment horizontal="center" vertical="center" wrapText="1"/>
    </xf>
    <xf numFmtId="4" fontId="18" fillId="0" borderId="0" xfId="2" applyNumberFormat="1" applyFont="1" applyAlignment="1">
      <alignment horizontal="right" vertical="center" wrapText="1"/>
    </xf>
    <xf numFmtId="0" fontId="18" fillId="0" borderId="2" xfId="0" applyFont="1" applyBorder="1" applyAlignment="1">
      <alignment horizontal="center" vertical="center" wrapText="1"/>
    </xf>
    <xf numFmtId="0" fontId="18" fillId="0" borderId="3" xfId="0" applyNumberFormat="1" applyFont="1" applyBorder="1" applyAlignment="1">
      <alignment horizontal="center" vertical="center" wrapText="1"/>
    </xf>
    <xf numFmtId="0" fontId="18" fillId="0" borderId="3" xfId="0" applyFont="1" applyBorder="1" applyAlignment="1">
      <alignment horizontal="center" vertical="center" wrapText="1"/>
    </xf>
    <xf numFmtId="4" fontId="18" fillId="0" borderId="3" xfId="0" applyNumberFormat="1" applyFont="1" applyBorder="1" applyAlignment="1">
      <alignment horizontal="center" vertical="center" wrapText="1"/>
    </xf>
    <xf numFmtId="2" fontId="18" fillId="0" borderId="3" xfId="2" applyNumberFormat="1" applyFont="1" applyBorder="1" applyAlignment="1">
      <alignment horizontal="center" vertical="center" wrapText="1"/>
    </xf>
    <xf numFmtId="4" fontId="18" fillId="0" borderId="4" xfId="2" applyNumberFormat="1" applyFont="1" applyBorder="1" applyAlignment="1">
      <alignment horizontal="center" vertical="center" wrapText="1"/>
    </xf>
    <xf numFmtId="164" fontId="18" fillId="3" borderId="5" xfId="4" applyFont="1" applyFill="1" applyBorder="1" applyAlignment="1">
      <alignment horizontal="center" vertical="center" wrapText="1"/>
    </xf>
    <xf numFmtId="0" fontId="18" fillId="0" borderId="6" xfId="0" applyFont="1" applyBorder="1" applyAlignment="1">
      <alignment horizontal="center" vertical="center" wrapText="1"/>
    </xf>
    <xf numFmtId="0" fontId="16" fillId="0" borderId="7" xfId="0" applyNumberFormat="1" applyFont="1" applyBorder="1" applyAlignment="1">
      <alignment horizontal="center" vertical="center" wrapText="1"/>
    </xf>
    <xf numFmtId="0" fontId="16" fillId="0" borderId="7" xfId="0" applyFont="1" applyBorder="1" applyAlignment="1">
      <alignment vertical="center" wrapText="1"/>
    </xf>
    <xf numFmtId="0" fontId="16" fillId="0" borderId="7" xfId="0" applyFont="1" applyBorder="1" applyAlignment="1">
      <alignment horizontal="center" vertical="center" wrapText="1"/>
    </xf>
    <xf numFmtId="4" fontId="16" fillId="0" borderId="7" xfId="0" applyNumberFormat="1" applyFont="1" applyBorder="1" applyAlignment="1">
      <alignment horizontal="center" vertical="center" wrapText="1"/>
    </xf>
    <xf numFmtId="2" fontId="16" fillId="0" borderId="7" xfId="2" applyNumberFormat="1" applyFont="1" applyBorder="1" applyAlignment="1">
      <alignment horizontal="center" vertical="center" wrapText="1"/>
    </xf>
    <xf numFmtId="4" fontId="16" fillId="0" borderId="8" xfId="2" applyNumberFormat="1" applyFont="1" applyBorder="1" applyAlignment="1">
      <alignment horizontal="right" vertical="center" wrapText="1"/>
    </xf>
    <xf numFmtId="164" fontId="19" fillId="0" borderId="5" xfId="4" applyFont="1" applyBorder="1" applyAlignment="1">
      <alignment horizontal="center" vertical="center" wrapText="1"/>
    </xf>
    <xf numFmtId="0" fontId="18" fillId="4" borderId="9" xfId="0" applyFont="1" applyFill="1" applyBorder="1" applyAlignment="1">
      <alignment horizontal="center" vertical="center" wrapText="1"/>
    </xf>
    <xf numFmtId="49" fontId="20" fillId="4" borderId="1" xfId="0" applyNumberFormat="1" applyFont="1" applyFill="1" applyBorder="1" applyAlignment="1">
      <alignment horizontal="center" vertical="center" wrapText="1"/>
    </xf>
    <xf numFmtId="164" fontId="18" fillId="5" borderId="1" xfId="4" applyFont="1" applyFill="1" applyBorder="1" applyAlignment="1">
      <alignment horizontal="left" vertical="center" wrapText="1"/>
    </xf>
    <xf numFmtId="0" fontId="11" fillId="5" borderId="1" xfId="0" applyFont="1" applyFill="1" applyBorder="1" applyAlignment="1">
      <alignment horizontal="center" vertical="center" wrapText="1"/>
    </xf>
    <xf numFmtId="4" fontId="16" fillId="4" borderId="1" xfId="0" applyNumberFormat="1" applyFont="1" applyFill="1" applyBorder="1" applyAlignment="1">
      <alignment horizontal="center" vertical="center" wrapText="1"/>
    </xf>
    <xf numFmtId="2" fontId="11" fillId="5" borderId="1" xfId="0" applyNumberFormat="1" applyFont="1" applyFill="1" applyBorder="1" applyAlignment="1">
      <alignment horizontal="center" vertical="center" wrapText="1"/>
    </xf>
    <xf numFmtId="4" fontId="11" fillId="5" borderId="1" xfId="0" applyNumberFormat="1" applyFont="1" applyFill="1" applyBorder="1" applyAlignment="1">
      <alignment horizontal="right" vertical="center" wrapText="1"/>
    </xf>
    <xf numFmtId="10" fontId="18" fillId="6" borderId="10" xfId="3" applyNumberFormat="1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4" fontId="16" fillId="0" borderId="1" xfId="0" applyNumberFormat="1" applyFont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/>
    </xf>
    <xf numFmtId="4" fontId="16" fillId="0" borderId="1" xfId="2" applyNumberFormat="1" applyFont="1" applyBorder="1" applyAlignment="1">
      <alignment horizontal="right" vertical="center" wrapText="1"/>
    </xf>
    <xf numFmtId="10" fontId="18" fillId="0" borderId="10" xfId="3" applyNumberFormat="1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left" vertical="center" wrapText="1"/>
    </xf>
    <xf numFmtId="4" fontId="16" fillId="7" borderId="1" xfId="2" applyNumberFormat="1" applyFont="1" applyFill="1" applyBorder="1" applyAlignment="1">
      <alignment horizontal="right" vertical="center" wrapText="1"/>
    </xf>
    <xf numFmtId="10" fontId="18" fillId="7" borderId="10" xfId="3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2" fontId="16" fillId="0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 applyAlignment="1">
      <alignment horizontal="center" vertical="center" wrapText="1"/>
    </xf>
    <xf numFmtId="2" fontId="16" fillId="5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Fill="1" applyBorder="1" applyAlignment="1">
      <alignment horizontal="center" vertical="center" wrapText="1"/>
    </xf>
    <xf numFmtId="4" fontId="16" fillId="0" borderId="1" xfId="0" applyNumberFormat="1" applyFont="1" applyBorder="1" applyAlignment="1" applyProtection="1">
      <alignment horizontal="center" vertical="center" wrapText="1"/>
      <protection locked="0"/>
    </xf>
    <xf numFmtId="4" fontId="16" fillId="0" borderId="1" xfId="0" applyNumberFormat="1" applyFont="1" applyBorder="1" applyAlignment="1" applyProtection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 wrapText="1"/>
      <protection locked="0"/>
    </xf>
    <xf numFmtId="4" fontId="1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4" fillId="8" borderId="1" xfId="0" applyFont="1" applyFill="1" applyBorder="1" applyAlignment="1">
      <alignment horizontal="left" vertical="center" wrapText="1"/>
    </xf>
    <xf numFmtId="4" fontId="16" fillId="0" borderId="1" xfId="0" applyNumberFormat="1" applyFont="1" applyFill="1" applyBorder="1" applyAlignment="1" applyProtection="1">
      <alignment horizontal="center" vertical="center" wrapText="1"/>
    </xf>
    <xf numFmtId="0" fontId="18" fillId="0" borderId="9" xfId="0" applyFont="1" applyFill="1" applyBorder="1" applyAlignment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/>
      <protection locked="0"/>
    </xf>
    <xf numFmtId="0" fontId="16" fillId="0" borderId="10" xfId="0" applyFont="1" applyFill="1" applyBorder="1" applyAlignment="1">
      <alignment horizontal="center" vertical="center" wrapText="1"/>
    </xf>
    <xf numFmtId="0" fontId="16" fillId="7" borderId="1" xfId="0" applyFont="1" applyFill="1" applyBorder="1" applyAlignment="1">
      <alignment horizontal="center" vertical="center" wrapText="1"/>
    </xf>
    <xf numFmtId="2" fontId="16" fillId="7" borderId="1" xfId="0" applyNumberFormat="1" applyFont="1" applyFill="1" applyBorder="1" applyAlignment="1">
      <alignment horizontal="center" vertical="center" wrapText="1"/>
    </xf>
    <xf numFmtId="4" fontId="13" fillId="5" borderId="1" xfId="0" applyNumberFormat="1" applyFont="1" applyFill="1" applyBorder="1" applyAlignment="1">
      <alignment horizontal="right" vertical="center" wrapText="1"/>
    </xf>
    <xf numFmtId="10" fontId="18" fillId="0" borderId="11" xfId="3" applyNumberFormat="1" applyFont="1" applyFill="1" applyBorder="1" applyAlignment="1">
      <alignment horizontal="center" vertical="center" wrapText="1"/>
    </xf>
    <xf numFmtId="0" fontId="18" fillId="7" borderId="12" xfId="0" applyFont="1" applyFill="1" applyBorder="1" applyAlignment="1">
      <alignment horizontal="center" vertical="center" wrapText="1"/>
    </xf>
    <xf numFmtId="0" fontId="16" fillId="0" borderId="13" xfId="0" applyFont="1" applyFill="1" applyBorder="1" applyAlignment="1">
      <alignment horizontal="left" vertical="center" wrapText="1"/>
    </xf>
    <xf numFmtId="0" fontId="16" fillId="0" borderId="13" xfId="0" applyFont="1" applyFill="1" applyBorder="1" applyAlignment="1">
      <alignment horizontal="center" vertical="center" wrapText="1"/>
    </xf>
    <xf numFmtId="4" fontId="16" fillId="7" borderId="13" xfId="0" applyNumberFormat="1" applyFont="1" applyFill="1" applyBorder="1" applyAlignment="1" applyProtection="1">
      <alignment horizontal="center" vertical="center" wrapText="1"/>
      <protection locked="0"/>
    </xf>
    <xf numFmtId="2" fontId="16" fillId="0" borderId="13" xfId="0" applyNumberFormat="1" applyFont="1" applyFill="1" applyBorder="1" applyAlignment="1">
      <alignment horizontal="center" vertical="center" wrapText="1"/>
    </xf>
    <xf numFmtId="4" fontId="16" fillId="0" borderId="13" xfId="2" applyNumberFormat="1" applyFont="1" applyBorder="1" applyAlignment="1">
      <alignment horizontal="right" vertical="center" wrapText="1"/>
    </xf>
    <xf numFmtId="0" fontId="18" fillId="5" borderId="9" xfId="1" applyNumberFormat="1" applyFont="1" applyFill="1" applyBorder="1" applyAlignment="1">
      <alignment horizontal="center" vertical="center" wrapText="1"/>
    </xf>
    <xf numFmtId="4" fontId="18" fillId="5" borderId="1" xfId="4" applyNumberFormat="1" applyFont="1" applyFill="1" applyBorder="1" applyAlignment="1">
      <alignment horizontal="center" vertical="center" wrapText="1"/>
    </xf>
    <xf numFmtId="10" fontId="18" fillId="5" borderId="10" xfId="3" applyNumberFormat="1" applyFont="1" applyFill="1" applyBorder="1" applyAlignment="1">
      <alignment horizontal="center" vertical="center" wrapText="1"/>
    </xf>
    <xf numFmtId="0" fontId="18" fillId="7" borderId="9" xfId="1" applyNumberFormat="1" applyFont="1" applyFill="1" applyBorder="1" applyAlignment="1">
      <alignment horizontal="center" vertical="center" wrapText="1"/>
    </xf>
    <xf numFmtId="164" fontId="19" fillId="7" borderId="10" xfId="4" applyFont="1" applyFill="1" applyBorder="1" applyAlignment="1">
      <alignment vertical="center" wrapText="1"/>
    </xf>
    <xf numFmtId="164" fontId="18" fillId="6" borderId="19" xfId="4" applyFont="1" applyFill="1" applyBorder="1" applyAlignment="1">
      <alignment horizontal="right" vertical="center" wrapText="1"/>
    </xf>
    <xf numFmtId="10" fontId="18" fillId="6" borderId="19" xfId="3" applyNumberFormat="1" applyFont="1" applyFill="1" applyBorder="1" applyAlignment="1">
      <alignment horizontal="center" vertical="center" wrapText="1"/>
    </xf>
    <xf numFmtId="4" fontId="18" fillId="0" borderId="19" xfId="3" applyNumberFormat="1" applyFont="1" applyBorder="1" applyAlignment="1">
      <alignment horizontal="right" vertical="center" wrapText="1"/>
    </xf>
    <xf numFmtId="10" fontId="18" fillId="0" borderId="19" xfId="3" applyNumberFormat="1" applyFont="1" applyBorder="1" applyAlignment="1">
      <alignment vertical="center" wrapText="1"/>
    </xf>
    <xf numFmtId="164" fontId="18" fillId="0" borderId="37" xfId="4" applyFont="1" applyBorder="1" applyAlignment="1">
      <alignment horizontal="center" vertical="center" wrapText="1"/>
    </xf>
    <xf numFmtId="164" fontId="18" fillId="0" borderId="0" xfId="4" applyFont="1" applyBorder="1" applyAlignment="1">
      <alignment horizontal="center" vertical="center" wrapText="1"/>
    </xf>
    <xf numFmtId="2" fontId="18" fillId="0" borderId="0" xfId="4" applyNumberFormat="1" applyFont="1" applyBorder="1" applyAlignment="1">
      <alignment horizontal="center" vertical="center" wrapText="1"/>
    </xf>
    <xf numFmtId="4" fontId="18" fillId="0" borderId="0" xfId="3" applyNumberFormat="1" applyFont="1" applyBorder="1" applyAlignment="1">
      <alignment horizontal="right" vertical="center" wrapText="1"/>
    </xf>
    <xf numFmtId="10" fontId="18" fillId="0" borderId="38" xfId="3" applyNumberFormat="1" applyFont="1" applyBorder="1" applyAlignment="1">
      <alignment vertical="center" wrapText="1"/>
    </xf>
    <xf numFmtId="164" fontId="18" fillId="3" borderId="19" xfId="4" applyFont="1" applyFill="1" applyBorder="1" applyAlignment="1">
      <alignment horizontal="right" vertical="center" wrapText="1"/>
    </xf>
    <xf numFmtId="164" fontId="18" fillId="3" borderId="19" xfId="4" applyFont="1" applyFill="1" applyBorder="1" applyAlignment="1">
      <alignment vertical="center" wrapText="1"/>
    </xf>
    <xf numFmtId="0" fontId="15" fillId="0" borderId="1" xfId="6" applyFont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 wrapText="1"/>
    </xf>
    <xf numFmtId="49" fontId="17" fillId="4" borderId="1" xfId="0" applyNumberFormat="1" applyFont="1" applyFill="1" applyBorder="1" applyAlignment="1">
      <alignment horizontal="center" vertical="center" wrapText="1"/>
    </xf>
    <xf numFmtId="0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8" borderId="1" xfId="6" applyFont="1" applyFill="1" applyBorder="1" applyAlignment="1">
      <alignment horizontal="center" vertical="top" wrapText="1"/>
    </xf>
    <xf numFmtId="3" fontId="17" fillId="0" borderId="1" xfId="0" applyNumberFormat="1" applyFont="1" applyBorder="1" applyAlignment="1" applyProtection="1">
      <alignment horizontal="center" vertical="center" wrapText="1"/>
      <protection locked="0"/>
    </xf>
    <xf numFmtId="0" fontId="17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5" fillId="0" borderId="1" xfId="0" applyFont="1" applyBorder="1" applyAlignment="1">
      <alignment horizontal="center" vertical="center"/>
    </xf>
    <xf numFmtId="0" fontId="17" fillId="7" borderId="13" xfId="0" applyNumberFormat="1" applyFont="1" applyFill="1" applyBorder="1" applyAlignment="1" applyProtection="1">
      <alignment horizontal="center" vertical="center" wrapText="1"/>
      <protection locked="0"/>
    </xf>
    <xf numFmtId="0" fontId="22" fillId="5" borderId="1" xfId="4" applyNumberFormat="1" applyFont="1" applyFill="1" applyBorder="1" applyAlignment="1">
      <alignment horizontal="center" vertical="center" wrapText="1"/>
    </xf>
    <xf numFmtId="0" fontId="18" fillId="0" borderId="0" xfId="0" applyFont="1" applyAlignment="1" applyProtection="1">
      <alignment horizontal="center" vertical="center"/>
      <protection hidden="1"/>
    </xf>
    <xf numFmtId="165" fontId="12" fillId="0" borderId="0" xfId="0" applyNumberFormat="1" applyFont="1" applyAlignment="1" applyProtection="1">
      <alignment horizontal="center" vertical="center"/>
      <protection hidden="1"/>
    </xf>
    <xf numFmtId="44" fontId="23" fillId="0" borderId="0" xfId="2" applyFont="1" applyAlignment="1" applyProtection="1">
      <alignment horizontal="center" vertical="center"/>
      <protection hidden="1"/>
    </xf>
    <xf numFmtId="0" fontId="12" fillId="0" borderId="0" xfId="0" applyFont="1"/>
    <xf numFmtId="0" fontId="12" fillId="0" borderId="0" xfId="0" applyFont="1" applyProtection="1">
      <protection hidden="1"/>
    </xf>
    <xf numFmtId="0" fontId="12" fillId="0" borderId="0" xfId="0" applyFont="1" applyAlignment="1" applyProtection="1">
      <protection hidden="1"/>
    </xf>
    <xf numFmtId="0" fontId="24" fillId="0" borderId="0" xfId="0" applyFont="1" applyAlignment="1" applyProtection="1">
      <alignment horizontal="center"/>
      <protection hidden="1"/>
    </xf>
    <xf numFmtId="44" fontId="23" fillId="0" borderId="0" xfId="2" applyFont="1" applyAlignment="1" applyProtection="1">
      <alignment horizontal="center"/>
      <protection hidden="1"/>
    </xf>
    <xf numFmtId="0" fontId="16" fillId="0" borderId="0" xfId="0" applyFont="1" applyAlignment="1" applyProtection="1">
      <protection hidden="1"/>
    </xf>
    <xf numFmtId="0" fontId="16" fillId="0" borderId="0" xfId="0" applyFont="1" applyAlignment="1" applyProtection="1">
      <alignment horizontal="center"/>
      <protection hidden="1"/>
    </xf>
    <xf numFmtId="44" fontId="16" fillId="0" borderId="0" xfId="2" applyFont="1" applyAlignment="1" applyProtection="1">
      <alignment horizontal="center"/>
      <protection hidden="1"/>
    </xf>
    <xf numFmtId="44" fontId="16" fillId="0" borderId="0" xfId="2" applyFont="1" applyAlignment="1" applyProtection="1">
      <alignment horizontal="center" vertical="center"/>
      <protection hidden="1"/>
    </xf>
    <xf numFmtId="44" fontId="18" fillId="0" borderId="0" xfId="2" applyFont="1" applyAlignment="1" applyProtection="1">
      <alignment horizontal="center" vertical="center"/>
      <protection hidden="1"/>
    </xf>
    <xf numFmtId="4" fontId="25" fillId="0" borderId="0" xfId="0" applyNumberFormat="1" applyFont="1" applyFill="1" applyBorder="1" applyAlignment="1" applyProtection="1">
      <alignment horizontal="left" vertical="center"/>
      <protection hidden="1"/>
    </xf>
    <xf numFmtId="49" fontId="25" fillId="0" borderId="0" xfId="0" applyNumberFormat="1" applyFont="1" applyFill="1" applyBorder="1" applyAlignment="1" applyProtection="1">
      <alignment horizontal="center" vertical="center"/>
      <protection hidden="1"/>
    </xf>
    <xf numFmtId="44" fontId="25" fillId="0" borderId="0" xfId="2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Protection="1">
      <protection hidden="1"/>
    </xf>
    <xf numFmtId="0" fontId="12" fillId="0" borderId="0" xfId="0" applyNumberFormat="1" applyFont="1" applyFill="1" applyBorder="1" applyAlignment="1" applyProtection="1">
      <alignment horizontal="center" vertical="center"/>
      <protection hidden="1"/>
    </xf>
    <xf numFmtId="0" fontId="25" fillId="0" borderId="0" xfId="0" applyFont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/>
      <protection hidden="1"/>
    </xf>
    <xf numFmtId="0" fontId="25" fillId="0" borderId="0" xfId="0" applyFont="1" applyAlignment="1" applyProtection="1">
      <alignment horizontal="center"/>
      <protection hidden="1"/>
    </xf>
    <xf numFmtId="0" fontId="18" fillId="0" borderId="17" xfId="0" applyFont="1" applyBorder="1" applyAlignment="1" applyProtection="1">
      <alignment horizontal="center"/>
      <protection hidden="1"/>
    </xf>
    <xf numFmtId="0" fontId="12" fillId="0" borderId="0" xfId="0" applyFont="1" applyAlignment="1"/>
    <xf numFmtId="0" fontId="13" fillId="0" borderId="0" xfId="0" applyFont="1" applyAlignment="1" applyProtection="1">
      <alignment horizontal="left" vertical="center"/>
      <protection hidden="1"/>
    </xf>
    <xf numFmtId="164" fontId="18" fillId="0" borderId="0" xfId="0" applyNumberFormat="1" applyFont="1" applyAlignment="1" applyProtection="1">
      <alignment vertical="center"/>
      <protection hidden="1"/>
    </xf>
    <xf numFmtId="0" fontId="18" fillId="0" borderId="19" xfId="0" applyFont="1" applyBorder="1" applyAlignment="1" applyProtection="1">
      <alignment horizontal="center"/>
      <protection hidden="1"/>
    </xf>
    <xf numFmtId="44" fontId="18" fillId="0" borderId="4" xfId="2" applyFont="1" applyBorder="1" applyAlignment="1" applyProtection="1">
      <alignment horizontal="center"/>
      <protection hidden="1"/>
    </xf>
    <xf numFmtId="0" fontId="18" fillId="0" borderId="20" xfId="0" applyFont="1" applyBorder="1" applyAlignment="1" applyProtection="1">
      <alignment horizontal="center" vertical="center"/>
      <protection hidden="1"/>
    </xf>
    <xf numFmtId="44" fontId="18" fillId="0" borderId="21" xfId="2" applyFont="1" applyBorder="1" applyAlignment="1" applyProtection="1">
      <alignment horizontal="center" vertical="center"/>
      <protection hidden="1"/>
    </xf>
    <xf numFmtId="0" fontId="18" fillId="0" borderId="22" xfId="0" applyFont="1" applyBorder="1" applyAlignment="1" applyProtection="1">
      <alignment horizontal="center" vertical="center"/>
      <protection hidden="1"/>
    </xf>
    <xf numFmtId="164" fontId="18" fillId="0" borderId="21" xfId="0" applyNumberFormat="1" applyFont="1" applyBorder="1" applyAlignment="1" applyProtection="1">
      <alignment horizontal="center" vertical="center" wrapText="1"/>
      <protection hidden="1"/>
    </xf>
    <xf numFmtId="44" fontId="18" fillId="9" borderId="20" xfId="2" applyFont="1" applyFill="1" applyBorder="1" applyAlignment="1" applyProtection="1">
      <alignment horizontal="center"/>
      <protection hidden="1"/>
    </xf>
    <xf numFmtId="44" fontId="18" fillId="9" borderId="24" xfId="2" applyFont="1" applyFill="1" applyBorder="1" applyAlignment="1" applyProtection="1">
      <alignment horizontal="center"/>
      <protection hidden="1"/>
    </xf>
    <xf numFmtId="44" fontId="18" fillId="2" borderId="19" xfId="2" applyFont="1" applyFill="1" applyBorder="1" applyAlignment="1" applyProtection="1">
      <alignment horizontal="center"/>
      <protection hidden="1"/>
    </xf>
    <xf numFmtId="0" fontId="12" fillId="0" borderId="0" xfId="0" applyFont="1" applyAlignment="1" applyProtection="1">
      <alignment horizontal="center" wrapText="1"/>
      <protection hidden="1"/>
    </xf>
    <xf numFmtId="0" fontId="12" fillId="0" borderId="0" xfId="0" applyFont="1" applyAlignment="1" applyProtection="1">
      <alignment wrapText="1"/>
      <protection hidden="1"/>
    </xf>
    <xf numFmtId="44" fontId="23" fillId="0" borderId="0" xfId="2" applyFont="1" applyAlignment="1" applyProtection="1">
      <alignment wrapText="1"/>
      <protection hidden="1"/>
    </xf>
    <xf numFmtId="0" fontId="24" fillId="0" borderId="0" xfId="0" applyFont="1" applyAlignment="1" applyProtection="1">
      <alignment horizontal="center" wrapText="1"/>
      <protection hidden="1"/>
    </xf>
    <xf numFmtId="44" fontId="24" fillId="0" borderId="0" xfId="2" applyFont="1" applyAlignment="1" applyProtection="1">
      <alignment wrapText="1"/>
      <protection hidden="1"/>
    </xf>
    <xf numFmtId="0" fontId="24" fillId="0" borderId="0" xfId="0" applyFont="1" applyAlignment="1" applyProtection="1">
      <alignment wrapText="1"/>
      <protection hidden="1"/>
    </xf>
    <xf numFmtId="0" fontId="16" fillId="0" borderId="0" xfId="0" applyFont="1" applyAlignment="1" applyProtection="1">
      <alignment horizontal="center" wrapText="1"/>
      <protection hidden="1"/>
    </xf>
    <xf numFmtId="44" fontId="16" fillId="0" borderId="0" xfId="2" applyFont="1" applyAlignment="1" applyProtection="1">
      <alignment wrapText="1"/>
      <protection hidden="1"/>
    </xf>
    <xf numFmtId="0" fontId="16" fillId="0" borderId="0" xfId="0" applyFont="1" applyAlignment="1" applyProtection="1">
      <alignment wrapText="1"/>
      <protection hidden="1"/>
    </xf>
    <xf numFmtId="0" fontId="18" fillId="0" borderId="0" xfId="0" applyFont="1" applyBorder="1" applyAlignment="1" applyProtection="1">
      <alignment horizontal="center" vertical="center" wrapText="1"/>
      <protection hidden="1"/>
    </xf>
    <xf numFmtId="0" fontId="18" fillId="0" borderId="0" xfId="0" applyFont="1" applyAlignment="1" applyProtection="1">
      <alignment vertical="center"/>
      <protection hidden="1"/>
    </xf>
    <xf numFmtId="0" fontId="18" fillId="0" borderId="0" xfId="0" applyFont="1" applyAlignment="1" applyProtection="1">
      <alignment vertical="center" wrapText="1"/>
      <protection hidden="1"/>
    </xf>
    <xf numFmtId="0" fontId="25" fillId="0" borderId="0" xfId="0" applyFont="1" applyAlignment="1" applyProtection="1">
      <alignment wrapText="1"/>
      <protection hidden="1"/>
    </xf>
    <xf numFmtId="4" fontId="26" fillId="0" borderId="0" xfId="0" applyNumberFormat="1" applyFont="1" applyFill="1" applyBorder="1" applyAlignment="1" applyProtection="1">
      <alignment horizontal="center" vertical="center" wrapText="1"/>
      <protection hidden="1"/>
    </xf>
    <xf numFmtId="49" fontId="25" fillId="0" borderId="0" xfId="0" applyNumberFormat="1" applyFont="1" applyAlignment="1" applyProtection="1">
      <alignment horizontal="center" wrapText="1"/>
      <protection hidden="1"/>
    </xf>
    <xf numFmtId="44" fontId="25" fillId="0" borderId="0" xfId="2" applyFont="1" applyAlignment="1" applyProtection="1">
      <alignment horizontal="left" wrapText="1"/>
      <protection hidden="1"/>
    </xf>
    <xf numFmtId="0" fontId="25" fillId="0" borderId="0" xfId="0" applyFont="1" applyAlignment="1" applyProtection="1">
      <alignment horizontal="left" wrapText="1"/>
      <protection hidden="1"/>
    </xf>
    <xf numFmtId="0" fontId="27" fillId="0" borderId="19" xfId="0" applyFont="1" applyBorder="1" applyAlignment="1" applyProtection="1">
      <alignment horizontal="center" vertical="center" wrapText="1"/>
      <protection hidden="1"/>
    </xf>
    <xf numFmtId="9" fontId="14" fillId="10" borderId="28" xfId="0" applyNumberFormat="1" applyFont="1" applyFill="1" applyBorder="1" applyAlignment="1" applyProtection="1">
      <alignment horizontal="center" wrapText="1"/>
      <protection hidden="1"/>
    </xf>
    <xf numFmtId="9" fontId="14" fillId="0" borderId="28" xfId="0" applyNumberFormat="1" applyFont="1" applyFill="1" applyBorder="1" applyAlignment="1" applyProtection="1">
      <alignment horizontal="center" wrapText="1"/>
      <protection hidden="1"/>
    </xf>
    <xf numFmtId="9" fontId="14" fillId="0" borderId="21" xfId="0" applyNumberFormat="1" applyFont="1" applyBorder="1" applyAlignment="1" applyProtection="1">
      <alignment horizontal="right" wrapText="1"/>
      <protection hidden="1"/>
    </xf>
    <xf numFmtId="164" fontId="14" fillId="0" borderId="1" xfId="0" applyNumberFormat="1" applyFont="1" applyBorder="1" applyAlignment="1" applyProtection="1">
      <alignment horizontal="center" wrapText="1"/>
      <protection hidden="1"/>
    </xf>
    <xf numFmtId="44" fontId="19" fillId="0" borderId="22" xfId="2" applyFont="1" applyBorder="1" applyAlignment="1" applyProtection="1">
      <alignment horizontal="right" wrapText="1"/>
      <protection hidden="1"/>
    </xf>
    <xf numFmtId="9" fontId="14" fillId="11" borderId="1" xfId="0" applyNumberFormat="1" applyFont="1" applyFill="1" applyBorder="1" applyAlignment="1" applyProtection="1">
      <alignment horizontal="center" wrapText="1"/>
      <protection hidden="1"/>
    </xf>
    <xf numFmtId="9" fontId="14" fillId="0" borderId="22" xfId="0" applyNumberFormat="1" applyFont="1" applyBorder="1" applyAlignment="1" applyProtection="1">
      <alignment horizontal="right" wrapText="1"/>
      <protection hidden="1"/>
    </xf>
    <xf numFmtId="9" fontId="14" fillId="10" borderId="1" xfId="0" applyNumberFormat="1" applyFont="1" applyFill="1" applyBorder="1" applyAlignment="1" applyProtection="1">
      <alignment horizontal="center" wrapText="1"/>
      <protection hidden="1"/>
    </xf>
    <xf numFmtId="0" fontId="14" fillId="0" borderId="1" xfId="0" applyFont="1" applyBorder="1" applyAlignment="1" applyProtection="1">
      <alignment horizontal="center" wrapText="1"/>
      <protection hidden="1"/>
    </xf>
    <xf numFmtId="9" fontId="14" fillId="0" borderId="1" xfId="0" applyNumberFormat="1" applyFont="1" applyFill="1" applyBorder="1" applyAlignment="1" applyProtection="1">
      <alignment horizontal="center" wrapText="1"/>
      <protection hidden="1"/>
    </xf>
    <xf numFmtId="44" fontId="18" fillId="9" borderId="29" xfId="2" applyFont="1" applyFill="1" applyBorder="1" applyAlignment="1" applyProtection="1">
      <alignment wrapText="1"/>
      <protection hidden="1"/>
    </xf>
    <xf numFmtId="164" fontId="14" fillId="9" borderId="25" xfId="0" applyNumberFormat="1" applyFont="1" applyFill="1" applyBorder="1" applyAlignment="1" applyProtection="1">
      <alignment horizontal="center" wrapText="1"/>
      <protection hidden="1"/>
    </xf>
    <xf numFmtId="44" fontId="18" fillId="9" borderId="33" xfId="2" applyFont="1" applyFill="1" applyBorder="1" applyAlignment="1" applyProtection="1">
      <alignment wrapText="1"/>
      <protection hidden="1"/>
    </xf>
    <xf numFmtId="164" fontId="16" fillId="9" borderId="26" xfId="0" applyNumberFormat="1" applyFont="1" applyFill="1" applyBorder="1" applyAlignment="1" applyProtection="1">
      <alignment wrapText="1"/>
      <protection hidden="1"/>
    </xf>
    <xf numFmtId="43" fontId="18" fillId="9" borderId="19" xfId="1" applyFont="1" applyFill="1" applyBorder="1" applyAlignment="1" applyProtection="1">
      <alignment wrapText="1"/>
      <protection hidden="1"/>
    </xf>
    <xf numFmtId="0" fontId="13" fillId="0" borderId="0" xfId="0" applyFont="1" applyAlignment="1" applyProtection="1">
      <alignment horizontal="left" wrapText="1"/>
      <protection hidden="1"/>
    </xf>
    <xf numFmtId="0" fontId="14" fillId="0" borderId="0" xfId="0" applyFont="1" applyAlignment="1" applyProtection="1">
      <alignment horizontal="left"/>
      <protection hidden="1"/>
    </xf>
    <xf numFmtId="0" fontId="18" fillId="0" borderId="34" xfId="0" applyFont="1" applyBorder="1" applyAlignment="1" applyProtection="1">
      <alignment horizontal="center" vertical="center" wrapText="1"/>
      <protection hidden="1"/>
    </xf>
    <xf numFmtId="0" fontId="18" fillId="0" borderId="20" xfId="0" applyFont="1" applyBorder="1" applyAlignment="1" applyProtection="1">
      <alignment horizontal="center" vertical="center" wrapText="1"/>
      <protection hidden="1"/>
    </xf>
    <xf numFmtId="0" fontId="14" fillId="0" borderId="43" xfId="0" applyFont="1" applyBorder="1" applyAlignment="1" applyProtection="1">
      <alignment horizontal="center" vertical="center" wrapText="1"/>
      <protection hidden="1"/>
    </xf>
    <xf numFmtId="0" fontId="14" fillId="0" borderId="41" xfId="0" applyFont="1" applyBorder="1" applyAlignment="1" applyProtection="1">
      <alignment horizontal="center" vertical="center" wrapText="1"/>
      <protection hidden="1"/>
    </xf>
    <xf numFmtId="44" fontId="18" fillId="2" borderId="36" xfId="2" applyFont="1" applyFill="1" applyBorder="1" applyAlignment="1" applyProtection="1">
      <alignment wrapText="1"/>
      <protection hidden="1"/>
    </xf>
    <xf numFmtId="164" fontId="18" fillId="2" borderId="42" xfId="0" applyNumberFormat="1" applyFont="1" applyFill="1" applyBorder="1" applyAlignment="1" applyProtection="1">
      <alignment wrapText="1"/>
      <protection hidden="1"/>
    </xf>
    <xf numFmtId="43" fontId="18" fillId="2" borderId="19" xfId="1" applyFont="1" applyFill="1" applyBorder="1" applyAlignment="1" applyProtection="1">
      <alignment wrapText="1"/>
      <protection hidden="1"/>
    </xf>
    <xf numFmtId="44" fontId="18" fillId="2" borderId="27" xfId="2" applyFont="1" applyFill="1" applyBorder="1" applyAlignment="1" applyProtection="1">
      <alignment wrapText="1"/>
      <protection hidden="1"/>
    </xf>
    <xf numFmtId="10" fontId="18" fillId="0" borderId="4" xfId="3" applyNumberFormat="1" applyFont="1" applyFill="1" applyBorder="1" applyAlignment="1">
      <alignment horizontal="center" vertical="center" wrapText="1"/>
    </xf>
    <xf numFmtId="164" fontId="18" fillId="0" borderId="18" xfId="4" applyFont="1" applyBorder="1" applyAlignment="1">
      <alignment horizontal="center" vertical="center" wrapText="1"/>
    </xf>
    <xf numFmtId="0" fontId="6" fillId="8" borderId="9" xfId="0" applyFont="1" applyFill="1" applyBorder="1" applyAlignment="1">
      <alignment horizontal="left" vertical="top" wrapText="1"/>
    </xf>
    <xf numFmtId="0" fontId="16" fillId="0" borderId="0" xfId="0" applyFont="1" applyAlignment="1">
      <alignment vertical="center" wrapText="1"/>
    </xf>
    <xf numFmtId="4" fontId="16" fillId="0" borderId="1" xfId="2" applyNumberFormat="1" applyFont="1" applyFill="1" applyBorder="1" applyAlignment="1">
      <alignment horizontal="right" vertical="center" wrapText="1"/>
    </xf>
    <xf numFmtId="14" fontId="45" fillId="0" borderId="0" xfId="0" applyNumberFormat="1" applyFont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9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center" vertical="center"/>
    </xf>
    <xf numFmtId="2" fontId="16" fillId="0" borderId="1" xfId="0" applyNumberFormat="1" applyFont="1" applyFill="1" applyBorder="1" applyAlignment="1">
      <alignment horizontal="center" vertical="center"/>
    </xf>
    <xf numFmtId="4" fontId="16" fillId="0" borderId="1" xfId="2" applyNumberFormat="1" applyFont="1" applyBorder="1" applyAlignment="1">
      <alignment horizontal="right" vertical="center" wrapText="1"/>
    </xf>
    <xf numFmtId="10" fontId="18" fillId="0" borderId="10" xfId="3" applyNumberFormat="1" applyFont="1" applyFill="1" applyBorder="1" applyAlignment="1">
      <alignment horizontal="center" vertical="center" wrapText="1"/>
    </xf>
    <xf numFmtId="4" fontId="16" fillId="7" borderId="1" xfId="0" applyNumberFormat="1" applyFont="1" applyFill="1" applyBorder="1" applyAlignment="1" applyProtection="1">
      <alignment horizontal="center" vertical="center" wrapText="1"/>
    </xf>
    <xf numFmtId="0" fontId="18" fillId="7" borderId="9" xfId="0" applyFont="1" applyFill="1" applyBorder="1" applyAlignment="1">
      <alignment horizontal="center" vertical="center" wrapText="1"/>
    </xf>
    <xf numFmtId="0" fontId="15" fillId="0" borderId="1" xfId="6" applyFont="1" applyBorder="1" applyAlignment="1">
      <alignment horizontal="center" vertical="center"/>
    </xf>
    <xf numFmtId="0" fontId="15" fillId="8" borderId="1" xfId="0" applyFont="1" applyFill="1" applyBorder="1" applyAlignment="1">
      <alignment horizontal="center" vertical="center" wrapText="1"/>
    </xf>
    <xf numFmtId="0" fontId="17" fillId="7" borderId="1" xfId="0" applyNumberFormat="1" applyFont="1" applyFill="1" applyBorder="1" applyAlignment="1" applyProtection="1">
      <alignment horizontal="center" vertical="center" wrapText="1"/>
      <protection locked="0"/>
    </xf>
    <xf numFmtId="3" fontId="15" fillId="0" borderId="1" xfId="6" applyNumberFormat="1" applyFont="1" applyBorder="1" applyAlignment="1">
      <alignment horizontal="center" vertical="center"/>
    </xf>
    <xf numFmtId="0" fontId="14" fillId="0" borderId="57" xfId="0" applyFont="1" applyBorder="1" applyAlignment="1" applyProtection="1">
      <alignment horizontal="center" vertical="center" wrapText="1"/>
      <protection hidden="1"/>
    </xf>
    <xf numFmtId="164" fontId="14" fillId="0" borderId="58" xfId="0" applyNumberFormat="1" applyFont="1" applyBorder="1" applyAlignment="1" applyProtection="1">
      <alignment horizontal="center" wrapText="1"/>
      <protection hidden="1"/>
    </xf>
    <xf numFmtId="9" fontId="14" fillId="11" borderId="58" xfId="0" applyNumberFormat="1" applyFont="1" applyFill="1" applyBorder="1" applyAlignment="1" applyProtection="1">
      <alignment horizontal="center" wrapText="1"/>
      <protection hidden="1"/>
    </xf>
    <xf numFmtId="9" fontId="14" fillId="10" borderId="58" xfId="0" applyNumberFormat="1" applyFont="1" applyFill="1" applyBorder="1" applyAlignment="1" applyProtection="1">
      <alignment horizontal="center" wrapText="1"/>
      <protection hidden="1"/>
    </xf>
    <xf numFmtId="164" fontId="14" fillId="9" borderId="6" xfId="0" applyNumberFormat="1" applyFont="1" applyFill="1" applyBorder="1" applyAlignment="1" applyProtection="1">
      <alignment horizontal="center" wrapText="1"/>
      <protection hidden="1"/>
    </xf>
    <xf numFmtId="9" fontId="14" fillId="0" borderId="58" xfId="0" applyNumberFormat="1" applyFont="1" applyFill="1" applyBorder="1" applyAlignment="1" applyProtection="1">
      <alignment horizontal="center" wrapText="1"/>
      <protection hidden="1"/>
    </xf>
    <xf numFmtId="164" fontId="14" fillId="0" borderId="26" xfId="0" applyNumberFormat="1" applyFont="1" applyBorder="1" applyAlignment="1" applyProtection="1">
      <alignment horizontal="center" wrapText="1"/>
      <protection hidden="1"/>
    </xf>
    <xf numFmtId="164" fontId="14" fillId="0" borderId="27" xfId="0" applyNumberFormat="1" applyFont="1" applyBorder="1" applyAlignment="1" applyProtection="1">
      <alignment horizontal="center" wrapText="1"/>
      <protection hidden="1"/>
    </xf>
    <xf numFmtId="43" fontId="16" fillId="0" borderId="1" xfId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9" fontId="14" fillId="0" borderId="9" xfId="0" applyNumberFormat="1" applyFont="1" applyFill="1" applyBorder="1" applyAlignment="1" applyProtection="1">
      <alignment horizontal="center" wrapText="1"/>
      <protection hidden="1"/>
    </xf>
    <xf numFmtId="9" fontId="14" fillId="0" borderId="10" xfId="0" applyNumberFormat="1" applyFont="1" applyFill="1" applyBorder="1" applyAlignment="1" applyProtection="1">
      <alignment horizontal="center" wrapText="1"/>
      <protection hidden="1"/>
    </xf>
    <xf numFmtId="9" fontId="14" fillId="0" borderId="40" xfId="0" applyNumberFormat="1" applyFont="1" applyFill="1" applyBorder="1" applyAlignment="1" applyProtection="1">
      <alignment horizontal="center" wrapText="1"/>
      <protection hidden="1"/>
    </xf>
    <xf numFmtId="164" fontId="14" fillId="0" borderId="9" xfId="0" applyNumberFormat="1" applyFont="1" applyFill="1" applyBorder="1" applyAlignment="1" applyProtection="1">
      <alignment horizontal="center" wrapText="1"/>
      <protection hidden="1"/>
    </xf>
    <xf numFmtId="164" fontId="14" fillId="0" borderId="10" xfId="0" applyNumberFormat="1" applyFont="1" applyFill="1" applyBorder="1" applyAlignment="1" applyProtection="1">
      <alignment horizontal="center" wrapText="1"/>
      <protection hidden="1"/>
    </xf>
    <xf numFmtId="164" fontId="14" fillId="0" borderId="1" xfId="0" applyNumberFormat="1" applyFont="1" applyFill="1" applyBorder="1" applyAlignment="1" applyProtection="1">
      <alignment horizontal="center" wrapText="1"/>
      <protection hidden="1"/>
    </xf>
    <xf numFmtId="44" fontId="18" fillId="0" borderId="34" xfId="2" applyFont="1" applyBorder="1" applyAlignment="1" applyProtection="1">
      <alignment horizontal="center" vertical="center" wrapText="1"/>
      <protection hidden="1"/>
    </xf>
    <xf numFmtId="0" fontId="14" fillId="0" borderId="25" xfId="0" applyFont="1" applyBorder="1" applyAlignment="1" applyProtection="1">
      <alignment horizontal="center" vertical="center" wrapText="1"/>
      <protection hidden="1"/>
    </xf>
    <xf numFmtId="0" fontId="14" fillId="0" borderId="28" xfId="0" applyFont="1" applyBorder="1" applyAlignment="1" applyProtection="1">
      <alignment horizontal="center" vertical="center" wrapText="1"/>
      <protection hidden="1"/>
    </xf>
    <xf numFmtId="0" fontId="14" fillId="0" borderId="5" xfId="0" applyFont="1" applyBorder="1" applyAlignment="1" applyProtection="1">
      <alignment horizontal="center" vertical="center" wrapText="1"/>
      <protection hidden="1"/>
    </xf>
    <xf numFmtId="164" fontId="14" fillId="0" borderId="32" xfId="0" applyNumberFormat="1" applyFont="1" applyBorder="1" applyAlignment="1" applyProtection="1">
      <alignment horizontal="center" wrapText="1"/>
      <protection hidden="1"/>
    </xf>
    <xf numFmtId="0" fontId="14" fillId="0" borderId="46" xfId="0" applyFont="1" applyBorder="1" applyAlignment="1" applyProtection="1">
      <alignment horizontal="center" vertical="center" wrapText="1"/>
      <protection hidden="1"/>
    </xf>
    <xf numFmtId="9" fontId="14" fillId="0" borderId="47" xfId="0" applyNumberFormat="1" applyFont="1" applyFill="1" applyBorder="1" applyAlignment="1" applyProtection="1">
      <alignment horizontal="center" wrapText="1"/>
      <protection hidden="1"/>
    </xf>
    <xf numFmtId="164" fontId="14" fillId="0" borderId="47" xfId="0" applyNumberFormat="1" applyFont="1" applyFill="1" applyBorder="1" applyAlignment="1" applyProtection="1">
      <alignment horizontal="center" wrapText="1"/>
      <protection hidden="1"/>
    </xf>
    <xf numFmtId="164" fontId="14" fillId="0" borderId="58" xfId="0" applyNumberFormat="1" applyFont="1" applyFill="1" applyBorder="1" applyAlignment="1" applyProtection="1">
      <alignment horizontal="center" wrapText="1"/>
      <protection hidden="1"/>
    </xf>
    <xf numFmtId="164" fontId="14" fillId="0" borderId="16" xfId="0" applyNumberFormat="1" applyFont="1" applyBorder="1" applyAlignment="1" applyProtection="1">
      <alignment horizontal="center" wrapText="1"/>
      <protection hidden="1"/>
    </xf>
    <xf numFmtId="164" fontId="14" fillId="9" borderId="7" xfId="0" applyNumberFormat="1" applyFont="1" applyFill="1" applyBorder="1" applyAlignment="1" applyProtection="1">
      <alignment horizontal="center" wrapText="1"/>
      <protection hidden="1"/>
    </xf>
    <xf numFmtId="164" fontId="16" fillId="9" borderId="35" xfId="0" applyNumberFormat="1" applyFont="1" applyFill="1" applyBorder="1" applyAlignment="1" applyProtection="1">
      <alignment wrapText="1"/>
      <protection hidden="1"/>
    </xf>
    <xf numFmtId="164" fontId="14" fillId="9" borderId="21" xfId="0" applyNumberFormat="1" applyFont="1" applyFill="1" applyBorder="1" applyAlignment="1" applyProtection="1">
      <alignment horizontal="center" wrapText="1"/>
      <protection hidden="1"/>
    </xf>
    <xf numFmtId="164" fontId="16" fillId="9" borderId="24" xfId="0" applyNumberFormat="1" applyFont="1" applyFill="1" applyBorder="1" applyAlignment="1" applyProtection="1">
      <alignment wrapText="1"/>
      <protection hidden="1"/>
    </xf>
    <xf numFmtId="164" fontId="18" fillId="2" borderId="59" xfId="0" applyNumberFormat="1" applyFont="1" applyFill="1" applyBorder="1" applyAlignment="1" applyProtection="1">
      <alignment wrapText="1"/>
      <protection hidden="1"/>
    </xf>
    <xf numFmtId="164" fontId="18" fillId="3" borderId="17" xfId="4" applyFont="1" applyFill="1" applyBorder="1" applyAlignment="1">
      <alignment horizontal="center" vertical="center" wrapText="1"/>
    </xf>
    <xf numFmtId="164" fontId="18" fillId="3" borderId="18" xfId="4" applyFont="1" applyFill="1" applyBorder="1" applyAlignment="1">
      <alignment horizontal="center" vertical="center" wrapText="1"/>
    </xf>
    <xf numFmtId="164" fontId="18" fillId="3" borderId="4" xfId="4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18" fillId="0" borderId="0" xfId="0" applyFont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164" fontId="18" fillId="6" borderId="17" xfId="4" applyFont="1" applyFill="1" applyBorder="1" applyAlignment="1">
      <alignment horizontal="center" vertical="center" wrapText="1"/>
    </xf>
    <xf numFmtId="164" fontId="18" fillId="6" borderId="18" xfId="4" applyFont="1" applyFill="1" applyBorder="1" applyAlignment="1">
      <alignment horizontal="center" vertical="center" wrapText="1"/>
    </xf>
    <xf numFmtId="164" fontId="18" fillId="6" borderId="4" xfId="4" applyFont="1" applyFill="1" applyBorder="1" applyAlignment="1">
      <alignment horizontal="center" vertical="center" wrapText="1"/>
    </xf>
    <xf numFmtId="164" fontId="18" fillId="0" borderId="17" xfId="4" applyFont="1" applyBorder="1" applyAlignment="1">
      <alignment horizontal="center" vertical="center" wrapText="1"/>
    </xf>
    <xf numFmtId="164" fontId="18" fillId="0" borderId="18" xfId="4" applyFont="1" applyBorder="1" applyAlignment="1">
      <alignment horizontal="center" vertical="center" wrapText="1"/>
    </xf>
    <xf numFmtId="0" fontId="18" fillId="0" borderId="14" xfId="0" applyFont="1" applyBorder="1" applyAlignment="1">
      <alignment horizontal="center" vertical="center" wrapText="1"/>
    </xf>
    <xf numFmtId="0" fontId="18" fillId="0" borderId="15" xfId="0" applyFont="1" applyBorder="1" applyAlignment="1">
      <alignment horizontal="center" vertical="center" wrapText="1"/>
    </xf>
    <xf numFmtId="0" fontId="18" fillId="0" borderId="16" xfId="0" applyFont="1" applyBorder="1" applyAlignment="1">
      <alignment horizontal="center" vertical="center" wrapText="1"/>
    </xf>
    <xf numFmtId="0" fontId="18" fillId="2" borderId="2" xfId="0" applyFont="1" applyFill="1" applyBorder="1" applyAlignment="1" applyProtection="1">
      <protection hidden="1"/>
    </xf>
    <xf numFmtId="0" fontId="18" fillId="2" borderId="39" xfId="0" applyFont="1" applyFill="1" applyBorder="1" applyAlignment="1" applyProtection="1">
      <protection hidden="1"/>
    </xf>
    <xf numFmtId="0" fontId="18" fillId="0" borderId="0" xfId="0" applyFont="1" applyBorder="1" applyAlignment="1" applyProtection="1">
      <alignment horizontal="left" vertical="center"/>
      <protection hidden="1"/>
    </xf>
    <xf numFmtId="164" fontId="18" fillId="0" borderId="0" xfId="0" applyNumberFormat="1" applyFont="1" applyAlignment="1" applyProtection="1">
      <alignment horizontal="left" vertical="center"/>
      <protection hidden="1"/>
    </xf>
    <xf numFmtId="0" fontId="14" fillId="0" borderId="0" xfId="0" applyNumberFormat="1" applyFont="1" applyFill="1" applyBorder="1" applyAlignment="1" applyProtection="1">
      <alignment horizontal="left"/>
      <protection hidden="1"/>
    </xf>
    <xf numFmtId="0" fontId="18" fillId="9" borderId="25" xfId="0" applyFont="1" applyFill="1" applyBorder="1" applyAlignment="1" applyProtection="1">
      <protection hidden="1"/>
    </xf>
    <xf numFmtId="0" fontId="18" fillId="9" borderId="5" xfId="0" applyFont="1" applyFill="1" applyBorder="1" applyAlignment="1" applyProtection="1">
      <protection hidden="1"/>
    </xf>
    <xf numFmtId="0" fontId="18" fillId="9" borderId="26" xfId="0" applyFont="1" applyFill="1" applyBorder="1" applyAlignment="1" applyProtection="1">
      <protection hidden="1"/>
    </xf>
    <xf numFmtId="0" fontId="18" fillId="9" borderId="27" xfId="0" applyFont="1" applyFill="1" applyBorder="1" applyAlignment="1" applyProtection="1">
      <protection hidden="1"/>
    </xf>
    <xf numFmtId="0" fontId="18" fillId="0" borderId="30" xfId="0" applyFont="1" applyBorder="1" applyAlignment="1" applyProtection="1">
      <alignment horizontal="center" vertical="center" wrapText="1"/>
      <protection hidden="1"/>
    </xf>
    <xf numFmtId="0" fontId="14" fillId="0" borderId="31" xfId="0" applyFont="1" applyBorder="1" applyAlignment="1" applyProtection="1">
      <alignment horizontal="center" vertical="center" wrapText="1"/>
      <protection hidden="1"/>
    </xf>
    <xf numFmtId="164" fontId="18" fillId="0" borderId="23" xfId="0" applyNumberFormat="1" applyFont="1" applyBorder="1" applyAlignment="1" applyProtection="1">
      <alignment horizontal="center" vertical="center" wrapText="1"/>
      <protection hidden="1"/>
    </xf>
    <xf numFmtId="0" fontId="14" fillId="0" borderId="21" xfId="0" applyFont="1" applyBorder="1" applyAlignment="1" applyProtection="1">
      <alignment horizontal="center" vertical="center" wrapText="1"/>
      <protection hidden="1"/>
    </xf>
    <xf numFmtId="44" fontId="18" fillId="0" borderId="30" xfId="2" applyFont="1" applyBorder="1" applyAlignment="1" applyProtection="1">
      <alignment vertical="center" wrapText="1"/>
      <protection hidden="1"/>
    </xf>
    <xf numFmtId="44" fontId="18" fillId="0" borderId="44" xfId="2" applyFont="1" applyBorder="1" applyAlignment="1" applyProtection="1">
      <alignment vertical="center" wrapText="1"/>
      <protection hidden="1"/>
    </xf>
    <xf numFmtId="0" fontId="18" fillId="2" borderId="14" xfId="0" applyFont="1" applyFill="1" applyBorder="1" applyAlignment="1" applyProtection="1">
      <alignment wrapText="1"/>
      <protection hidden="1"/>
    </xf>
    <xf numFmtId="0" fontId="18" fillId="2" borderId="35" xfId="0" applyFont="1" applyFill="1" applyBorder="1" applyAlignment="1" applyProtection="1">
      <alignment wrapText="1"/>
      <protection hidden="1"/>
    </xf>
    <xf numFmtId="0" fontId="18" fillId="2" borderId="44" xfId="0" applyFont="1" applyFill="1" applyBorder="1" applyAlignment="1" applyProtection="1">
      <alignment wrapText="1"/>
      <protection hidden="1"/>
    </xf>
    <xf numFmtId="0" fontId="18" fillId="2" borderId="45" xfId="0" applyFont="1" applyFill="1" applyBorder="1" applyAlignment="1" applyProtection="1">
      <alignment wrapText="1"/>
      <protection hidden="1"/>
    </xf>
    <xf numFmtId="0" fontId="18" fillId="9" borderId="34" xfId="0" applyFont="1" applyFill="1" applyBorder="1" applyAlignment="1" applyProtection="1">
      <alignment wrapText="1"/>
      <protection hidden="1"/>
    </xf>
    <xf numFmtId="0" fontId="18" fillId="9" borderId="40" xfId="0" applyFont="1" applyFill="1" applyBorder="1" applyAlignment="1" applyProtection="1">
      <alignment wrapText="1"/>
      <protection hidden="1"/>
    </xf>
    <xf numFmtId="0" fontId="18" fillId="9" borderId="14" xfId="0" applyFont="1" applyFill="1" applyBorder="1" applyAlignment="1" applyProtection="1">
      <alignment wrapText="1"/>
      <protection hidden="1"/>
    </xf>
    <xf numFmtId="0" fontId="18" fillId="9" borderId="35" xfId="0" applyFont="1" applyFill="1" applyBorder="1" applyAlignment="1" applyProtection="1">
      <alignment wrapText="1"/>
      <protection hidden="1"/>
    </xf>
    <xf numFmtId="44" fontId="18" fillId="0" borderId="31" xfId="2" applyFont="1" applyBorder="1" applyAlignment="1" applyProtection="1">
      <alignment vertical="center" wrapText="1"/>
      <protection hidden="1"/>
    </xf>
  </cellXfs>
  <cellStyles count="131">
    <cellStyle name="20% - Ênfase1" xfId="28" builtinId="30" customBuiltin="1"/>
    <cellStyle name="20% - Ênfase1 2" xfId="62"/>
    <cellStyle name="20% - Ênfase1 2 2" xfId="101"/>
    <cellStyle name="20% - Ênfase1 3" xfId="82"/>
    <cellStyle name="20% - Ênfase2" xfId="32" builtinId="34" customBuiltin="1"/>
    <cellStyle name="20% - Ênfase2 2" xfId="63"/>
    <cellStyle name="20% - Ênfase2 2 2" xfId="102"/>
    <cellStyle name="20% - Ênfase2 3" xfId="84"/>
    <cellStyle name="20% - Ênfase3" xfId="36" builtinId="38" customBuiltin="1"/>
    <cellStyle name="20% - Ênfase3 2" xfId="64"/>
    <cellStyle name="20% - Ênfase3 2 2" xfId="103"/>
    <cellStyle name="20% - Ênfase3 3" xfId="86"/>
    <cellStyle name="20% - Ênfase4" xfId="40" builtinId="42" customBuiltin="1"/>
    <cellStyle name="20% - Ênfase4 2" xfId="65"/>
    <cellStyle name="20% - Ênfase4 2 2" xfId="104"/>
    <cellStyle name="20% - Ênfase4 3" xfId="88"/>
    <cellStyle name="20% - Ênfase5" xfId="44" builtinId="46" customBuiltin="1"/>
    <cellStyle name="20% - Ênfase5 2" xfId="66"/>
    <cellStyle name="20% - Ênfase5 2 2" xfId="105"/>
    <cellStyle name="20% - Ênfase5 3" xfId="90"/>
    <cellStyle name="20% - Ênfase6" xfId="48" builtinId="50" customBuiltin="1"/>
    <cellStyle name="20% - Ênfase6 2" xfId="67"/>
    <cellStyle name="20% - Ênfase6 2 2" xfId="106"/>
    <cellStyle name="20% - Ênfase6 3" xfId="92"/>
    <cellStyle name="40% - Ênfase1" xfId="29" builtinId="31" customBuiltin="1"/>
    <cellStyle name="40% - Ênfase1 2" xfId="68"/>
    <cellStyle name="40% - Ênfase1 2 2" xfId="107"/>
    <cellStyle name="40% - Ênfase1 3" xfId="83"/>
    <cellStyle name="40% - Ênfase2" xfId="33" builtinId="35" customBuiltin="1"/>
    <cellStyle name="40% - Ênfase2 2" xfId="69"/>
    <cellStyle name="40% - Ênfase2 2 2" xfId="108"/>
    <cellStyle name="40% - Ênfase2 3" xfId="85"/>
    <cellStyle name="40% - Ênfase3" xfId="37" builtinId="39" customBuiltin="1"/>
    <cellStyle name="40% - Ênfase3 2" xfId="70"/>
    <cellStyle name="40% - Ênfase3 2 2" xfId="109"/>
    <cellStyle name="40% - Ênfase3 3" xfId="87"/>
    <cellStyle name="40% - Ênfase4" xfId="41" builtinId="43" customBuiltin="1"/>
    <cellStyle name="40% - Ênfase4 2" xfId="71"/>
    <cellStyle name="40% - Ênfase4 2 2" xfId="110"/>
    <cellStyle name="40% - Ênfase4 3" xfId="89"/>
    <cellStyle name="40% - Ênfase5" xfId="45" builtinId="47" customBuiltin="1"/>
    <cellStyle name="40% - Ênfase5 2" xfId="72"/>
    <cellStyle name="40% - Ênfase5 2 2" xfId="111"/>
    <cellStyle name="40% - Ênfase5 3" xfId="91"/>
    <cellStyle name="40% - Ênfase6" xfId="49" builtinId="51" customBuiltin="1"/>
    <cellStyle name="40% - Ênfase6 2" xfId="73"/>
    <cellStyle name="40% - Ênfase6 2 2" xfId="112"/>
    <cellStyle name="40% - Ênfase6 3" xfId="93"/>
    <cellStyle name="60% - Ênfase1" xfId="30" builtinId="32" customBuiltin="1"/>
    <cellStyle name="60% - Ênfase2" xfId="34" builtinId="36" customBuiltin="1"/>
    <cellStyle name="60% - Ênfase3" xfId="38" builtinId="40" customBuiltin="1"/>
    <cellStyle name="60% - Ênfase4" xfId="42" builtinId="44" customBuiltin="1"/>
    <cellStyle name="60% - Ênfase5" xfId="46" builtinId="48" customBuiltin="1"/>
    <cellStyle name="60% - Ênfase6" xfId="50" builtinId="52" customBuiltin="1"/>
    <cellStyle name="Bom" xfId="16" builtinId="26" customBuiltin="1"/>
    <cellStyle name="Cálculo" xfId="21" builtinId="22" customBuiltin="1"/>
    <cellStyle name="Célula de Verificação" xfId="23" builtinId="23" customBuiltin="1"/>
    <cellStyle name="Célula Vinculada" xfId="22" builtinId="24" customBuiltin="1"/>
    <cellStyle name="Ênfase1" xfId="27" builtinId="29" customBuiltin="1"/>
    <cellStyle name="Ênfase2" xfId="31" builtinId="33" customBuiltin="1"/>
    <cellStyle name="Ênfase3" xfId="35" builtinId="37" customBuiltin="1"/>
    <cellStyle name="Ênfase4" xfId="39" builtinId="41" customBuiltin="1"/>
    <cellStyle name="Ênfase5" xfId="43" builtinId="45" customBuiltin="1"/>
    <cellStyle name="Ênfase6" xfId="47" builtinId="49" customBuiltin="1"/>
    <cellStyle name="Entrada" xfId="19" builtinId="20" customBuiltin="1"/>
    <cellStyle name="Estilo 1" xfId="128"/>
    <cellStyle name="Incorreto" xfId="17" builtinId="27" customBuiltin="1"/>
    <cellStyle name="Moeda" xfId="2" builtinId="4"/>
    <cellStyle name="Moeda 2" xfId="7"/>
    <cellStyle name="Moeda 3" xfId="52"/>
    <cellStyle name="Moeda 3 2" xfId="95"/>
    <cellStyle name="Moeda 4" xfId="74"/>
    <cellStyle name="Moeda 4 2" xfId="113"/>
    <cellStyle name="Neutra" xfId="18" builtinId="28" customBuiltin="1"/>
    <cellStyle name="Normal" xfId="0" builtinId="0"/>
    <cellStyle name="Normal 2" xfId="6"/>
    <cellStyle name="Normal 2 2" xfId="53"/>
    <cellStyle name="Normal 2 3" xfId="119"/>
    <cellStyle name="Normal 3" xfId="8"/>
    <cellStyle name="Normal 3 2" xfId="130"/>
    <cellStyle name="Normal 4" xfId="9"/>
    <cellStyle name="Normal 4 2" xfId="54"/>
    <cellStyle name="Normal 4 3" xfId="80"/>
    <cellStyle name="Normal 4 4" xfId="120"/>
    <cellStyle name="Normal 5" xfId="55"/>
    <cellStyle name="Normal 5 2" xfId="75"/>
    <cellStyle name="Normal 5 2 2" xfId="114"/>
    <cellStyle name="Normal 5 3" xfId="96"/>
    <cellStyle name="Normal 6" xfId="51"/>
    <cellStyle name="Normal 6 2" xfId="94"/>
    <cellStyle name="Normal 6 3" xfId="121"/>
    <cellStyle name="Normal 7" xfId="61"/>
    <cellStyle name="Normal 7 2" xfId="100"/>
    <cellStyle name="Normal 8" xfId="118"/>
    <cellStyle name="Normal 9" xfId="129"/>
    <cellStyle name="Nota 2" xfId="56"/>
    <cellStyle name="Nota 2 2" xfId="97"/>
    <cellStyle name="Nota 3" xfId="76"/>
    <cellStyle name="Nota 3 2" xfId="115"/>
    <cellStyle name="Porcentagem" xfId="3" builtinId="5"/>
    <cellStyle name="Porcentagem 2" xfId="10"/>
    <cellStyle name="Porcentagem 2 2" xfId="58"/>
    <cellStyle name="Porcentagem 2 3" xfId="81"/>
    <cellStyle name="Porcentagem 2 4" xfId="122"/>
    <cellStyle name="Porcentagem 3" xfId="57"/>
    <cellStyle name="Porcentagem 3 2" xfId="98"/>
    <cellStyle name="Porcentagem 4" xfId="77"/>
    <cellStyle name="Porcentagem 4 2" xfId="116"/>
    <cellStyle name="Saída" xfId="20" builtinId="21" customBuiltin="1"/>
    <cellStyle name="Separador de milhares 2" xfId="123"/>
    <cellStyle name="Separador de milhares 3" xfId="124"/>
    <cellStyle name="Separador de milhares 4" xfId="125"/>
    <cellStyle name="Texto de Aviso" xfId="24" builtinId="11" customBuiltin="1"/>
    <cellStyle name="Texto Explicativo" xfId="25" builtinId="53" customBuiltin="1"/>
    <cellStyle name="Título" xfId="11" builtinId="15" customBuiltin="1"/>
    <cellStyle name="Título 1" xfId="12" builtinId="16" customBuiltin="1"/>
    <cellStyle name="Título 2" xfId="13" builtinId="17" customBuiltin="1"/>
    <cellStyle name="Título 3" xfId="14" builtinId="18" customBuiltin="1"/>
    <cellStyle name="Título 4" xfId="15" builtinId="19" customBuiltin="1"/>
    <cellStyle name="Total" xfId="26" builtinId="25" customBuiltin="1"/>
    <cellStyle name="Vírgula" xfId="1" builtinId="3"/>
    <cellStyle name="Vírgula 2" xfId="4"/>
    <cellStyle name="Vírgula 2 2" xfId="79"/>
    <cellStyle name="Vírgula 2 3" xfId="126"/>
    <cellStyle name="Vírgula 3" xfId="5"/>
    <cellStyle name="Vírgula 4" xfId="60"/>
    <cellStyle name="Vírgula 5" xfId="59"/>
    <cellStyle name="Vírgula 5 2" xfId="99"/>
    <cellStyle name="Vírgula 6" xfId="78"/>
    <cellStyle name="Vírgula 6 2" xfId="117"/>
    <cellStyle name="Vírgula 7" xfId="127"/>
  </cellStyles>
  <dxfs count="11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85"/>
  <sheetViews>
    <sheetView tabSelected="1" view="pageBreakPreview" topLeftCell="A15" zoomScale="85" zoomScaleNormal="100" zoomScaleSheetLayoutView="85" zoomScalePageLayoutView="70" workbookViewId="0">
      <selection activeCell="L65" sqref="L65"/>
    </sheetView>
  </sheetViews>
  <sheetFormatPr defaultRowHeight="15"/>
  <cols>
    <col min="1" max="1" width="8.28515625" style="5" customWidth="1"/>
    <col min="2" max="2" width="10.140625" style="5" bestFit="1" customWidth="1"/>
    <col min="3" max="3" width="66.5703125" style="12" customWidth="1"/>
    <col min="4" max="4" width="7.7109375" style="5" bestFit="1" customWidth="1"/>
    <col min="5" max="5" width="12.28515625" style="5" bestFit="1" customWidth="1"/>
    <col min="6" max="6" width="12.42578125" style="10" bestFit="1" customWidth="1"/>
    <col min="7" max="7" width="17.85546875" style="7" bestFit="1" customWidth="1"/>
    <col min="8" max="8" width="11.140625" style="11" customWidth="1"/>
    <col min="9" max="16384" width="9.140625" style="11"/>
  </cols>
  <sheetData>
    <row r="1" spans="1:8">
      <c r="A1" s="16"/>
      <c r="B1" s="17"/>
      <c r="C1" s="14" t="s">
        <v>94</v>
      </c>
      <c r="D1" s="18"/>
      <c r="E1" s="19"/>
      <c r="F1" s="20"/>
      <c r="G1" s="21"/>
      <c r="H1" s="13"/>
    </row>
    <row r="2" spans="1:8" hidden="1">
      <c r="A2" s="16"/>
      <c r="B2" s="17"/>
      <c r="C2" s="14"/>
      <c r="D2" s="16"/>
      <c r="E2" s="16"/>
      <c r="F2" s="22"/>
      <c r="G2" s="23"/>
      <c r="H2" s="13"/>
    </row>
    <row r="3" spans="1:8" hidden="1">
      <c r="A3" s="16"/>
      <c r="B3" s="18"/>
      <c r="C3" s="13" t="s">
        <v>29</v>
      </c>
      <c r="D3" s="18"/>
      <c r="E3" s="18"/>
      <c r="F3" s="24"/>
      <c r="G3" s="25"/>
      <c r="H3" s="13"/>
    </row>
    <row r="4" spans="1:8" hidden="1">
      <c r="A4" s="16"/>
      <c r="B4" s="18"/>
      <c r="C4" s="13" t="s">
        <v>30</v>
      </c>
      <c r="D4" s="18"/>
      <c r="E4" s="18"/>
      <c r="F4" s="24"/>
      <c r="G4" s="25"/>
      <c r="H4" s="13"/>
    </row>
    <row r="5" spans="1:8" ht="9" customHeight="1">
      <c r="A5" s="16"/>
      <c r="B5" s="17"/>
      <c r="C5" s="13"/>
      <c r="D5" s="18"/>
      <c r="E5" s="19"/>
      <c r="F5" s="20"/>
      <c r="G5" s="21"/>
      <c r="H5" s="13"/>
    </row>
    <row r="6" spans="1:8">
      <c r="A6" s="247" t="s">
        <v>149</v>
      </c>
      <c r="B6" s="247"/>
      <c r="C6" s="248" t="s">
        <v>152</v>
      </c>
      <c r="D6" s="248"/>
      <c r="E6" s="248"/>
      <c r="F6" s="248"/>
      <c r="G6" s="248"/>
      <c r="H6" s="13"/>
    </row>
    <row r="7" spans="1:8">
      <c r="A7" s="247" t="s">
        <v>89</v>
      </c>
      <c r="B7" s="247"/>
      <c r="C7" s="248" t="s">
        <v>127</v>
      </c>
      <c r="D7" s="248"/>
      <c r="E7" s="248"/>
      <c r="F7" s="248"/>
      <c r="G7" s="248"/>
      <c r="H7" s="13"/>
    </row>
    <row r="8" spans="1:8" hidden="1">
      <c r="A8" s="16"/>
      <c r="B8" s="26"/>
      <c r="C8" s="14"/>
      <c r="D8" s="16"/>
      <c r="E8" s="27"/>
      <c r="F8" s="28"/>
      <c r="G8" s="29"/>
      <c r="H8" s="13"/>
    </row>
    <row r="9" spans="1:8">
      <c r="A9" s="249"/>
      <c r="B9" s="249"/>
      <c r="C9" s="249"/>
      <c r="D9" s="249"/>
      <c r="E9" s="249"/>
      <c r="F9" s="249"/>
      <c r="G9" s="249"/>
      <c r="H9" s="13"/>
    </row>
    <row r="10" spans="1:8" ht="9.75" customHeight="1" thickBot="1">
      <c r="A10" s="16"/>
      <c r="B10" s="17"/>
      <c r="C10" s="13"/>
      <c r="D10" s="18"/>
      <c r="E10" s="19"/>
      <c r="F10" s="20"/>
      <c r="G10" s="21"/>
      <c r="H10" s="13"/>
    </row>
    <row r="11" spans="1:8" ht="26.25" thickBot="1">
      <c r="A11" s="30" t="s">
        <v>31</v>
      </c>
      <c r="B11" s="31" t="s">
        <v>79</v>
      </c>
      <c r="C11" s="32" t="s">
        <v>32</v>
      </c>
      <c r="D11" s="32" t="s">
        <v>33</v>
      </c>
      <c r="E11" s="33" t="s">
        <v>34</v>
      </c>
      <c r="F11" s="34" t="s">
        <v>35</v>
      </c>
      <c r="G11" s="35" t="s">
        <v>36</v>
      </c>
      <c r="H11" s="36" t="s">
        <v>37</v>
      </c>
    </row>
    <row r="12" spans="1:8">
      <c r="A12" s="37"/>
      <c r="B12" s="38"/>
      <c r="C12" s="39"/>
      <c r="D12" s="40"/>
      <c r="E12" s="41"/>
      <c r="F12" s="42"/>
      <c r="G12" s="43"/>
      <c r="H12" s="44"/>
    </row>
    <row r="13" spans="1:8">
      <c r="A13" s="45" t="s">
        <v>38</v>
      </c>
      <c r="B13" s="46"/>
      <c r="C13" s="47" t="s">
        <v>39</v>
      </c>
      <c r="D13" s="48"/>
      <c r="E13" s="49"/>
      <c r="F13" s="50"/>
      <c r="G13" s="51">
        <f>SUM(G14:G15)</f>
        <v>0</v>
      </c>
      <c r="H13" s="52" t="e">
        <f>G13/$G$77</f>
        <v>#DIV/0!</v>
      </c>
    </row>
    <row r="14" spans="1:8">
      <c r="A14" s="201" t="s">
        <v>40</v>
      </c>
      <c r="B14" s="106" t="s">
        <v>80</v>
      </c>
      <c r="C14" s="202" t="s">
        <v>96</v>
      </c>
      <c r="D14" s="55" t="s">
        <v>84</v>
      </c>
      <c r="E14" s="56">
        <v>1</v>
      </c>
      <c r="F14" s="221"/>
      <c r="G14" s="58">
        <f t="shared" ref="G14" si="0">ROUND($E14*F14,2)</f>
        <v>0</v>
      </c>
      <c r="H14" s="59"/>
    </row>
    <row r="15" spans="1:8">
      <c r="A15" s="53"/>
      <c r="B15" s="199"/>
      <c r="C15" s="54"/>
      <c r="D15" s="55"/>
      <c r="E15" s="67"/>
      <c r="F15" s="57"/>
      <c r="G15" s="197"/>
      <c r="H15" s="59"/>
    </row>
    <row r="16" spans="1:8">
      <c r="A16" s="45" t="s">
        <v>41</v>
      </c>
      <c r="B16" s="107"/>
      <c r="C16" s="47" t="s">
        <v>42</v>
      </c>
      <c r="D16" s="65"/>
      <c r="E16" s="49"/>
      <c r="F16" s="66"/>
      <c r="G16" s="51">
        <f>SUM(G17:G24)</f>
        <v>0</v>
      </c>
      <c r="H16" s="52" t="e">
        <f>G16/$G$77</f>
        <v>#DIV/0!</v>
      </c>
    </row>
    <row r="17" spans="1:8" ht="25.5">
      <c r="A17" s="53" t="s">
        <v>43</v>
      </c>
      <c r="B17" s="111" t="s">
        <v>150</v>
      </c>
      <c r="C17" s="54" t="s">
        <v>162</v>
      </c>
      <c r="D17" s="55" t="s">
        <v>5</v>
      </c>
      <c r="E17" s="72">
        <v>3</v>
      </c>
      <c r="F17" s="57"/>
      <c r="G17" s="197">
        <f t="shared" ref="G17:G22" si="1">ROUND($E17*F17,2)</f>
        <v>0</v>
      </c>
      <c r="H17" s="59"/>
    </row>
    <row r="18" spans="1:8" ht="38.25">
      <c r="A18" s="201" t="s">
        <v>154</v>
      </c>
      <c r="B18" s="111" t="s">
        <v>151</v>
      </c>
      <c r="C18" s="54" t="s">
        <v>163</v>
      </c>
      <c r="D18" s="55" t="s">
        <v>5</v>
      </c>
      <c r="E18" s="72">
        <v>3</v>
      </c>
      <c r="F18" s="57"/>
      <c r="G18" s="197">
        <f t="shared" si="1"/>
        <v>0</v>
      </c>
      <c r="H18" s="59"/>
    </row>
    <row r="19" spans="1:8">
      <c r="A19" s="201" t="s">
        <v>155</v>
      </c>
      <c r="B19" s="108" t="s">
        <v>6</v>
      </c>
      <c r="C19" s="54" t="s">
        <v>164</v>
      </c>
      <c r="D19" s="55" t="s">
        <v>1</v>
      </c>
      <c r="E19" s="67">
        <v>39.6</v>
      </c>
      <c r="F19" s="57"/>
      <c r="G19" s="58">
        <f t="shared" si="1"/>
        <v>0</v>
      </c>
      <c r="H19" s="59"/>
    </row>
    <row r="20" spans="1:8" ht="25.5">
      <c r="A20" s="201" t="s">
        <v>156</v>
      </c>
      <c r="B20" s="210" t="s">
        <v>7</v>
      </c>
      <c r="C20" s="54" t="s">
        <v>165</v>
      </c>
      <c r="D20" s="55" t="s">
        <v>2</v>
      </c>
      <c r="E20" s="67">
        <v>50</v>
      </c>
      <c r="F20" s="57"/>
      <c r="G20" s="58">
        <f t="shared" si="1"/>
        <v>0</v>
      </c>
      <c r="H20" s="59"/>
    </row>
    <row r="21" spans="1:8">
      <c r="A21" s="201" t="s">
        <v>157</v>
      </c>
      <c r="B21" s="108" t="s">
        <v>91</v>
      </c>
      <c r="C21" s="54" t="s">
        <v>166</v>
      </c>
      <c r="D21" s="55" t="s">
        <v>8</v>
      </c>
      <c r="E21" s="67">
        <v>150</v>
      </c>
      <c r="F21" s="57"/>
      <c r="G21" s="197">
        <f t="shared" si="1"/>
        <v>0</v>
      </c>
      <c r="H21" s="59"/>
    </row>
    <row r="22" spans="1:8">
      <c r="A22" s="201" t="s">
        <v>158</v>
      </c>
      <c r="B22" s="108" t="s">
        <v>9</v>
      </c>
      <c r="C22" s="54" t="s">
        <v>167</v>
      </c>
      <c r="D22" s="55" t="s">
        <v>1</v>
      </c>
      <c r="E22" s="67">
        <v>24</v>
      </c>
      <c r="F22" s="57"/>
      <c r="G22" s="205">
        <f t="shared" si="1"/>
        <v>0</v>
      </c>
      <c r="H22" s="59"/>
    </row>
    <row r="23" spans="1:8" ht="25.5">
      <c r="A23" s="201" t="s">
        <v>159</v>
      </c>
      <c r="B23" s="106" t="s">
        <v>83</v>
      </c>
      <c r="C23" s="202" t="s">
        <v>142</v>
      </c>
      <c r="D23" s="203" t="s">
        <v>4</v>
      </c>
      <c r="E23" s="67">
        <v>1</v>
      </c>
      <c r="F23" s="204"/>
      <c r="G23" s="197">
        <f t="shared" ref="G23" si="2">ROUND($E23*F23,2)</f>
        <v>0</v>
      </c>
      <c r="H23" s="59"/>
    </row>
    <row r="24" spans="1:8">
      <c r="A24" s="53"/>
      <c r="B24" s="111"/>
      <c r="C24" s="54"/>
      <c r="D24" s="55"/>
      <c r="E24" s="68"/>
      <c r="F24" s="57"/>
      <c r="G24" s="197"/>
      <c r="H24" s="59"/>
    </row>
    <row r="25" spans="1:8">
      <c r="A25" s="45" t="s">
        <v>44</v>
      </c>
      <c r="B25" s="107"/>
      <c r="C25" s="47" t="s">
        <v>45</v>
      </c>
      <c r="D25" s="65"/>
      <c r="E25" s="49"/>
      <c r="F25" s="66"/>
      <c r="G25" s="51">
        <f>SUM(G26:G33)</f>
        <v>0</v>
      </c>
      <c r="H25" s="52" t="e">
        <f>G25/$G$77</f>
        <v>#DIV/0!</v>
      </c>
    </row>
    <row r="26" spans="1:8" ht="25.5">
      <c r="A26" s="201" t="s">
        <v>103</v>
      </c>
      <c r="B26" s="108" t="s">
        <v>10</v>
      </c>
      <c r="C26" s="54" t="s">
        <v>168</v>
      </c>
      <c r="D26" s="55" t="s">
        <v>1</v>
      </c>
      <c r="E26" s="74">
        <v>35.19</v>
      </c>
      <c r="F26" s="57"/>
      <c r="G26" s="58">
        <f t="shared" ref="G26" si="3">ROUND($E26*F26,2)</f>
        <v>0</v>
      </c>
      <c r="H26" s="59"/>
    </row>
    <row r="27" spans="1:8">
      <c r="A27" s="201" t="s">
        <v>104</v>
      </c>
      <c r="B27" s="108" t="s">
        <v>11</v>
      </c>
      <c r="C27" s="54" t="s">
        <v>169</v>
      </c>
      <c r="D27" s="55" t="s">
        <v>1</v>
      </c>
      <c r="E27" s="72">
        <v>348.84</v>
      </c>
      <c r="F27" s="57"/>
      <c r="G27" s="58">
        <f t="shared" ref="G27" si="4">ROUND($E27*F27,2)</f>
        <v>0</v>
      </c>
      <c r="H27" s="59"/>
    </row>
    <row r="28" spans="1:8">
      <c r="A28" s="201" t="s">
        <v>105</v>
      </c>
      <c r="B28" s="108" t="s">
        <v>12</v>
      </c>
      <c r="C28" s="54" t="s">
        <v>170</v>
      </c>
      <c r="D28" s="55" t="s">
        <v>1</v>
      </c>
      <c r="E28" s="72">
        <v>348.84</v>
      </c>
      <c r="F28" s="57"/>
      <c r="G28" s="58">
        <f t="shared" ref="G28:G29" si="5">ROUND($E28*F28,2)</f>
        <v>0</v>
      </c>
      <c r="H28" s="59"/>
    </row>
    <row r="29" spans="1:8">
      <c r="A29" s="201" t="s">
        <v>106</v>
      </c>
      <c r="B29" s="108" t="s">
        <v>13</v>
      </c>
      <c r="C29" s="54" t="s">
        <v>171</v>
      </c>
      <c r="D29" s="55" t="s">
        <v>2</v>
      </c>
      <c r="E29" s="72">
        <v>105</v>
      </c>
      <c r="F29" s="57"/>
      <c r="G29" s="58">
        <f t="shared" si="5"/>
        <v>0</v>
      </c>
      <c r="H29" s="59"/>
    </row>
    <row r="30" spans="1:8" ht="38.25">
      <c r="A30" s="201" t="s">
        <v>107</v>
      </c>
      <c r="B30" s="108" t="s">
        <v>26</v>
      </c>
      <c r="C30" s="54" t="s">
        <v>172</v>
      </c>
      <c r="D30" s="55" t="s">
        <v>3</v>
      </c>
      <c r="E30" s="72">
        <v>54.95</v>
      </c>
      <c r="F30" s="57"/>
      <c r="G30" s="58">
        <f t="shared" ref="G30:G32" si="6">ROUND($E30*F30,2)</f>
        <v>0</v>
      </c>
      <c r="H30" s="59"/>
    </row>
    <row r="31" spans="1:8" ht="25.5">
      <c r="A31" s="201" t="s">
        <v>108</v>
      </c>
      <c r="B31" s="108" t="s">
        <v>27</v>
      </c>
      <c r="C31" s="54" t="s">
        <v>173</v>
      </c>
      <c r="D31" s="55" t="s">
        <v>3</v>
      </c>
      <c r="E31" s="72">
        <v>1.48</v>
      </c>
      <c r="F31" s="57"/>
      <c r="G31" s="58">
        <f t="shared" si="6"/>
        <v>0</v>
      </c>
      <c r="H31" s="59"/>
    </row>
    <row r="32" spans="1:8" ht="25.5">
      <c r="A32" s="201" t="s">
        <v>109</v>
      </c>
      <c r="B32" s="106" t="s">
        <v>97</v>
      </c>
      <c r="C32" s="202" t="s">
        <v>153</v>
      </c>
      <c r="D32" s="203" t="s">
        <v>4</v>
      </c>
      <c r="E32" s="67">
        <v>1</v>
      </c>
      <c r="F32" s="204"/>
      <c r="G32" s="58">
        <f t="shared" si="6"/>
        <v>0</v>
      </c>
      <c r="H32" s="59"/>
    </row>
    <row r="33" spans="1:8">
      <c r="A33" s="195"/>
      <c r="B33" s="108"/>
      <c r="C33" s="73"/>
      <c r="D33" s="63"/>
      <c r="E33" s="71"/>
      <c r="F33" s="64"/>
      <c r="G33" s="58"/>
      <c r="H33" s="59"/>
    </row>
    <row r="34" spans="1:8">
      <c r="A34" s="45" t="s">
        <v>46</v>
      </c>
      <c r="B34" s="107"/>
      <c r="C34" s="47" t="s">
        <v>128</v>
      </c>
      <c r="D34" s="65"/>
      <c r="E34" s="49"/>
      <c r="F34" s="66"/>
      <c r="G34" s="51">
        <f>SUM(G35:G42)</f>
        <v>0</v>
      </c>
      <c r="H34" s="52" t="e">
        <f>G34/$G$77</f>
        <v>#DIV/0!</v>
      </c>
    </row>
    <row r="35" spans="1:8" ht="25.5">
      <c r="A35" s="53" t="s">
        <v>110</v>
      </c>
      <c r="B35" s="111" t="s">
        <v>129</v>
      </c>
      <c r="C35" s="54" t="s">
        <v>174</v>
      </c>
      <c r="D35" s="55" t="s">
        <v>1</v>
      </c>
      <c r="E35" s="69">
        <v>125.4</v>
      </c>
      <c r="F35" s="57"/>
      <c r="G35" s="58">
        <f t="shared" ref="G35:G38" si="7">ROUND($E35*F35,2)</f>
        <v>0</v>
      </c>
      <c r="H35" s="59"/>
    </row>
    <row r="36" spans="1:8" ht="25.5">
      <c r="A36" s="201" t="s">
        <v>111</v>
      </c>
      <c r="B36" s="111" t="s">
        <v>130</v>
      </c>
      <c r="C36" s="54" t="s">
        <v>175</v>
      </c>
      <c r="D36" s="55" t="s">
        <v>1</v>
      </c>
      <c r="E36" s="69">
        <v>223.43999999999997</v>
      </c>
      <c r="F36" s="57"/>
      <c r="G36" s="58">
        <f t="shared" si="7"/>
        <v>0</v>
      </c>
      <c r="H36" s="59"/>
    </row>
    <row r="37" spans="1:8">
      <c r="A37" s="201" t="s">
        <v>112</v>
      </c>
      <c r="B37" s="108" t="s">
        <v>131</v>
      </c>
      <c r="C37" s="54" t="s">
        <v>176</v>
      </c>
      <c r="D37" s="55" t="s">
        <v>1</v>
      </c>
      <c r="E37" s="74">
        <v>390.7</v>
      </c>
      <c r="F37" s="57"/>
      <c r="G37" s="58">
        <f t="shared" si="7"/>
        <v>0</v>
      </c>
      <c r="H37" s="59"/>
    </row>
    <row r="38" spans="1:8" ht="25.5">
      <c r="A38" s="201" t="s">
        <v>113</v>
      </c>
      <c r="B38" s="108" t="s">
        <v>132</v>
      </c>
      <c r="C38" s="54" t="s">
        <v>177</v>
      </c>
      <c r="D38" s="55" t="s">
        <v>2</v>
      </c>
      <c r="E38" s="74">
        <v>50</v>
      </c>
      <c r="F38" s="57"/>
      <c r="G38" s="58">
        <f t="shared" si="7"/>
        <v>0</v>
      </c>
      <c r="H38" s="59"/>
    </row>
    <row r="39" spans="1:8">
      <c r="A39" s="201" t="s">
        <v>114</v>
      </c>
      <c r="B39" s="108" t="s">
        <v>92</v>
      </c>
      <c r="C39" s="54" t="s">
        <v>178</v>
      </c>
      <c r="D39" s="55" t="s">
        <v>2</v>
      </c>
      <c r="E39" s="74">
        <v>55</v>
      </c>
      <c r="F39" s="57"/>
      <c r="G39" s="58">
        <f>ROUND($E39*F39,2)</f>
        <v>0</v>
      </c>
      <c r="H39" s="59"/>
    </row>
    <row r="40" spans="1:8">
      <c r="A40" s="201" t="s">
        <v>146</v>
      </c>
      <c r="B40" s="108" t="s">
        <v>144</v>
      </c>
      <c r="C40" s="202" t="s">
        <v>179</v>
      </c>
      <c r="D40" s="203" t="s">
        <v>2</v>
      </c>
      <c r="E40" s="74">
        <v>35</v>
      </c>
      <c r="F40" s="204"/>
      <c r="G40" s="205">
        <f t="shared" ref="G40:G41" si="8">ROUND($E40*F40,2)</f>
        <v>0</v>
      </c>
      <c r="H40" s="206"/>
    </row>
    <row r="41" spans="1:8" ht="25.5">
      <c r="A41" s="201" t="s">
        <v>115</v>
      </c>
      <c r="B41" s="108" t="s">
        <v>145</v>
      </c>
      <c r="C41" s="202" t="s">
        <v>180</v>
      </c>
      <c r="D41" s="203" t="s">
        <v>1</v>
      </c>
      <c r="E41" s="74">
        <v>25</v>
      </c>
      <c r="F41" s="204"/>
      <c r="G41" s="205">
        <f t="shared" si="8"/>
        <v>0</v>
      </c>
      <c r="H41" s="206"/>
    </row>
    <row r="42" spans="1:8">
      <c r="A42" s="53"/>
      <c r="B42" s="108"/>
      <c r="C42" s="54"/>
      <c r="D42" s="63"/>
      <c r="E42" s="71"/>
      <c r="F42" s="64"/>
      <c r="G42" s="58"/>
      <c r="H42" s="59"/>
    </row>
    <row r="43" spans="1:8">
      <c r="A43" s="45" t="s">
        <v>47</v>
      </c>
      <c r="B43" s="107"/>
      <c r="C43" s="47" t="s">
        <v>52</v>
      </c>
      <c r="D43" s="65"/>
      <c r="E43" s="49"/>
      <c r="F43" s="66"/>
      <c r="G43" s="51">
        <f>SUM(G44:G46)</f>
        <v>0</v>
      </c>
      <c r="H43" s="52" t="e">
        <f>G43/$G$77</f>
        <v>#DIV/0!</v>
      </c>
    </row>
    <row r="44" spans="1:8">
      <c r="A44" s="75" t="s">
        <v>98</v>
      </c>
      <c r="B44" s="105" t="s">
        <v>15</v>
      </c>
      <c r="C44" s="54" t="s">
        <v>181</v>
      </c>
      <c r="D44" s="55" t="s">
        <v>1</v>
      </c>
      <c r="E44" s="72">
        <v>35.19</v>
      </c>
      <c r="F44" s="57"/>
      <c r="G44" s="58">
        <f t="shared" ref="G44" si="9">ROUND($E44*F44,2)</f>
        <v>0</v>
      </c>
      <c r="H44" s="59"/>
    </row>
    <row r="45" spans="1:8">
      <c r="A45" s="75" t="s">
        <v>99</v>
      </c>
      <c r="B45" s="212" t="s">
        <v>133</v>
      </c>
      <c r="C45" s="54" t="s">
        <v>182</v>
      </c>
      <c r="D45" s="55" t="s">
        <v>0</v>
      </c>
      <c r="E45" s="72">
        <v>5</v>
      </c>
      <c r="F45" s="57"/>
      <c r="G45" s="58">
        <f t="shared" ref="G45" si="10">ROUND($E45*F45,2)</f>
        <v>0</v>
      </c>
      <c r="H45" s="59"/>
    </row>
    <row r="46" spans="1:8">
      <c r="A46" s="75"/>
      <c r="B46" s="112"/>
      <c r="C46" s="54"/>
      <c r="D46" s="63"/>
      <c r="E46" s="72"/>
      <c r="F46" s="64"/>
      <c r="G46" s="58"/>
      <c r="H46" s="59"/>
    </row>
    <row r="47" spans="1:8">
      <c r="A47" s="45" t="s">
        <v>48</v>
      </c>
      <c r="B47" s="107"/>
      <c r="C47" s="47" t="s">
        <v>134</v>
      </c>
      <c r="D47" s="65"/>
      <c r="E47" s="49"/>
      <c r="F47" s="66"/>
      <c r="G47" s="51">
        <f>SUM(G48:G49)</f>
        <v>0</v>
      </c>
      <c r="H47" s="52" t="e">
        <f>G47/$G$77</f>
        <v>#DIV/0!</v>
      </c>
    </row>
    <row r="48" spans="1:8" ht="25.5">
      <c r="A48" s="75" t="s">
        <v>100</v>
      </c>
      <c r="B48" s="105" t="s">
        <v>135</v>
      </c>
      <c r="C48" s="54" t="s">
        <v>183</v>
      </c>
      <c r="D48" s="55" t="s">
        <v>1</v>
      </c>
      <c r="E48" s="72">
        <v>390.7</v>
      </c>
      <c r="F48" s="57"/>
      <c r="G48" s="58">
        <f t="shared" ref="G48" si="11">ROUND($E48*F48,2)</f>
        <v>0</v>
      </c>
      <c r="H48" s="59"/>
    </row>
    <row r="49" spans="1:8">
      <c r="A49" s="75"/>
      <c r="B49" s="113"/>
      <c r="C49" s="54"/>
      <c r="D49" s="63"/>
      <c r="E49" s="72"/>
      <c r="F49" s="64"/>
      <c r="G49" s="58"/>
      <c r="H49" s="59"/>
    </row>
    <row r="50" spans="1:8">
      <c r="A50" s="45" t="s">
        <v>49</v>
      </c>
      <c r="B50" s="107"/>
      <c r="C50" s="47" t="s">
        <v>50</v>
      </c>
      <c r="D50" s="65"/>
      <c r="E50" s="49"/>
      <c r="F50" s="66"/>
      <c r="G50" s="51">
        <f>SUM(G51:G53)</f>
        <v>0</v>
      </c>
      <c r="H50" s="52" t="e">
        <f>G50/$G$77</f>
        <v>#DIV/0!</v>
      </c>
    </row>
    <row r="51" spans="1:8">
      <c r="A51" s="76" t="s">
        <v>101</v>
      </c>
      <c r="B51" s="211" t="s">
        <v>14</v>
      </c>
      <c r="C51" s="54" t="s">
        <v>184</v>
      </c>
      <c r="D51" s="55" t="s">
        <v>1</v>
      </c>
      <c r="E51" s="71">
        <v>10</v>
      </c>
      <c r="F51" s="57"/>
      <c r="G51" s="58">
        <f t="shared" ref="G51" si="12">ROUND($E51*F51,2)</f>
        <v>0</v>
      </c>
      <c r="H51" s="59"/>
    </row>
    <row r="52" spans="1:8">
      <c r="A52" s="208" t="s">
        <v>102</v>
      </c>
      <c r="B52" s="211" t="s">
        <v>160</v>
      </c>
      <c r="C52" s="54" t="s">
        <v>185</v>
      </c>
      <c r="D52" s="55" t="s">
        <v>1</v>
      </c>
      <c r="E52" s="71">
        <v>10</v>
      </c>
      <c r="F52" s="57"/>
      <c r="G52" s="58">
        <f t="shared" ref="G52" si="13">ROUND($E52*F52,2)</f>
        <v>0</v>
      </c>
      <c r="H52" s="59"/>
    </row>
    <row r="53" spans="1:8">
      <c r="A53" s="76"/>
      <c r="B53" s="110"/>
      <c r="C53" s="54"/>
      <c r="D53" s="55"/>
      <c r="E53" s="77"/>
      <c r="F53" s="57"/>
      <c r="G53" s="61"/>
      <c r="H53" s="59"/>
    </row>
    <row r="54" spans="1:8">
      <c r="A54" s="45" t="s">
        <v>51</v>
      </c>
      <c r="B54" s="107"/>
      <c r="C54" s="47" t="s">
        <v>136</v>
      </c>
      <c r="D54" s="65"/>
      <c r="E54" s="49"/>
      <c r="F54" s="66"/>
      <c r="G54" s="51">
        <f>SUM(G55:G57)</f>
        <v>0</v>
      </c>
      <c r="H54" s="52" t="e">
        <f>G54/$G$77</f>
        <v>#DIV/0!</v>
      </c>
    </row>
    <row r="55" spans="1:8" ht="25.5">
      <c r="A55" s="76" t="s">
        <v>53</v>
      </c>
      <c r="B55" s="112" t="s">
        <v>22</v>
      </c>
      <c r="C55" s="54" t="s">
        <v>186</v>
      </c>
      <c r="D55" s="55" t="s">
        <v>2</v>
      </c>
      <c r="E55" s="74">
        <v>3</v>
      </c>
      <c r="F55" s="57"/>
      <c r="G55" s="197">
        <f>ROUND($E55*F55,2)</f>
        <v>0</v>
      </c>
      <c r="H55" s="59"/>
    </row>
    <row r="56" spans="1:8" ht="25.5">
      <c r="A56" s="208" t="s">
        <v>54</v>
      </c>
      <c r="B56" s="112" t="s">
        <v>137</v>
      </c>
      <c r="C56" s="202" t="s">
        <v>187</v>
      </c>
      <c r="D56" s="203" t="s">
        <v>2</v>
      </c>
      <c r="E56" s="74">
        <v>6</v>
      </c>
      <c r="F56" s="204"/>
      <c r="G56" s="197">
        <f t="shared" ref="G56" si="14">ROUND($E56*F56,2)</f>
        <v>0</v>
      </c>
      <c r="H56" s="206"/>
    </row>
    <row r="57" spans="1:8">
      <c r="A57" s="76"/>
      <c r="B57" s="109"/>
      <c r="C57" s="54"/>
      <c r="D57" s="63"/>
      <c r="E57" s="71"/>
      <c r="F57" s="64"/>
      <c r="G57" s="58"/>
      <c r="H57" s="59"/>
    </row>
    <row r="58" spans="1:8">
      <c r="A58" s="45" t="s">
        <v>55</v>
      </c>
      <c r="B58" s="107"/>
      <c r="C58" s="47" t="s">
        <v>138</v>
      </c>
      <c r="D58" s="65"/>
      <c r="E58" s="49"/>
      <c r="F58" s="66"/>
      <c r="G58" s="51">
        <f>SUM(G59:G67)</f>
        <v>0</v>
      </c>
      <c r="H58" s="52" t="e">
        <f>G58/$G$77</f>
        <v>#DIV/0!</v>
      </c>
    </row>
    <row r="59" spans="1:8">
      <c r="A59" s="76" t="s">
        <v>116</v>
      </c>
      <c r="B59" s="112" t="s">
        <v>18</v>
      </c>
      <c r="C59" s="54" t="s">
        <v>188</v>
      </c>
      <c r="D59" s="55" t="s">
        <v>2</v>
      </c>
      <c r="E59" s="74">
        <v>15</v>
      </c>
      <c r="F59" s="57"/>
      <c r="G59" s="197">
        <f t="shared" ref="G59:G65" si="15">ROUND($E59*F59,2)</f>
        <v>0</v>
      </c>
      <c r="H59" s="59"/>
    </row>
    <row r="60" spans="1:8">
      <c r="A60" s="208" t="s">
        <v>117</v>
      </c>
      <c r="B60" s="112" t="s">
        <v>19</v>
      </c>
      <c r="C60" s="54" t="s">
        <v>189</v>
      </c>
      <c r="D60" s="55" t="s">
        <v>2</v>
      </c>
      <c r="E60" s="74">
        <v>15</v>
      </c>
      <c r="F60" s="57"/>
      <c r="G60" s="197">
        <f t="shared" si="15"/>
        <v>0</v>
      </c>
      <c r="H60" s="59"/>
    </row>
    <row r="61" spans="1:8">
      <c r="A61" s="208" t="s">
        <v>118</v>
      </c>
      <c r="B61" s="112" t="s">
        <v>147</v>
      </c>
      <c r="C61" s="202" t="s">
        <v>190</v>
      </c>
      <c r="D61" s="203" t="s">
        <v>2</v>
      </c>
      <c r="E61" s="74">
        <v>10</v>
      </c>
      <c r="F61" s="204"/>
      <c r="G61" s="197">
        <f t="shared" ref="G61" si="16">ROUND($E61*F61,2)</f>
        <v>0</v>
      </c>
      <c r="H61" s="206"/>
    </row>
    <row r="62" spans="1:8">
      <c r="A62" s="208" t="s">
        <v>120</v>
      </c>
      <c r="B62" s="112" t="s">
        <v>20</v>
      </c>
      <c r="C62" s="54" t="s">
        <v>191</v>
      </c>
      <c r="D62" s="55" t="s">
        <v>0</v>
      </c>
      <c r="E62" s="74">
        <v>5</v>
      </c>
      <c r="F62" s="57"/>
      <c r="G62" s="197">
        <f t="shared" si="15"/>
        <v>0</v>
      </c>
      <c r="H62" s="59"/>
    </row>
    <row r="63" spans="1:8">
      <c r="A63" s="208" t="s">
        <v>121</v>
      </c>
      <c r="B63" s="112" t="s">
        <v>21</v>
      </c>
      <c r="C63" s="54" t="s">
        <v>192</v>
      </c>
      <c r="D63" s="55" t="s">
        <v>0</v>
      </c>
      <c r="E63" s="74">
        <v>5</v>
      </c>
      <c r="F63" s="57"/>
      <c r="G63" s="197">
        <f t="shared" ref="G63" si="17">ROUND($E63*F63,2)</f>
        <v>0</v>
      </c>
      <c r="H63" s="59"/>
    </row>
    <row r="64" spans="1:8" ht="25.5">
      <c r="A64" s="208" t="s">
        <v>122</v>
      </c>
      <c r="B64" s="112" t="s">
        <v>90</v>
      </c>
      <c r="C64" s="54" t="s">
        <v>193</v>
      </c>
      <c r="D64" s="55" t="s">
        <v>0</v>
      </c>
      <c r="E64" s="74">
        <v>10</v>
      </c>
      <c r="F64" s="57"/>
      <c r="G64" s="197">
        <f t="shared" si="15"/>
        <v>0</v>
      </c>
      <c r="H64" s="59"/>
    </row>
    <row r="65" spans="1:8" ht="38.25">
      <c r="A65" s="208" t="s">
        <v>123</v>
      </c>
      <c r="B65" s="200" t="s">
        <v>139</v>
      </c>
      <c r="C65" s="54" t="s">
        <v>194</v>
      </c>
      <c r="D65" s="55" t="s">
        <v>0</v>
      </c>
      <c r="E65" s="74">
        <v>5</v>
      </c>
      <c r="F65" s="57"/>
      <c r="G65" s="197">
        <f t="shared" si="15"/>
        <v>0</v>
      </c>
      <c r="H65" s="59"/>
    </row>
    <row r="66" spans="1:8" ht="25.5">
      <c r="A66" s="208" t="s">
        <v>148</v>
      </c>
      <c r="B66" s="209" t="s">
        <v>23</v>
      </c>
      <c r="C66" s="202" t="s">
        <v>195</v>
      </c>
      <c r="D66" s="203" t="s">
        <v>0</v>
      </c>
      <c r="E66" s="207">
        <v>1</v>
      </c>
      <c r="F66" s="204"/>
      <c r="G66" s="205">
        <f t="shared" ref="G66" si="18">ROUND($E66*F66,2)</f>
        <v>0</v>
      </c>
      <c r="H66" s="206"/>
    </row>
    <row r="67" spans="1:8">
      <c r="A67" s="76"/>
      <c r="B67" s="105"/>
      <c r="C67" s="60"/>
      <c r="D67" s="79"/>
      <c r="E67" s="70"/>
      <c r="F67" s="80"/>
      <c r="G67" s="61"/>
      <c r="H67" s="62"/>
    </row>
    <row r="68" spans="1:8">
      <c r="A68" s="45" t="s">
        <v>56</v>
      </c>
      <c r="B68" s="107"/>
      <c r="C68" s="47" t="s">
        <v>60</v>
      </c>
      <c r="D68" s="65"/>
      <c r="E68" s="49"/>
      <c r="F68" s="66"/>
      <c r="G68" s="81">
        <f>SUM(G69:G73)</f>
        <v>0</v>
      </c>
      <c r="H68" s="52" t="e">
        <f>G68/$G$77</f>
        <v>#DIV/0!</v>
      </c>
    </row>
    <row r="69" spans="1:8" s="5" customFormat="1">
      <c r="A69" s="76" t="s">
        <v>57</v>
      </c>
      <c r="B69" s="109" t="s">
        <v>140</v>
      </c>
      <c r="C69" s="54" t="s">
        <v>196</v>
      </c>
      <c r="D69" s="55" t="s">
        <v>1</v>
      </c>
      <c r="E69" s="74">
        <v>69.77</v>
      </c>
      <c r="F69" s="57"/>
      <c r="G69" s="58">
        <f t="shared" ref="G69:G72" si="19">ROUND($E69*F69,2)</f>
        <v>0</v>
      </c>
      <c r="H69" s="78"/>
    </row>
    <row r="70" spans="1:8" s="5" customFormat="1">
      <c r="A70" s="208" t="s">
        <v>58</v>
      </c>
      <c r="B70" s="211" t="s">
        <v>16</v>
      </c>
      <c r="C70" s="202" t="s">
        <v>197</v>
      </c>
      <c r="D70" s="203" t="s">
        <v>1</v>
      </c>
      <c r="E70" s="74">
        <v>30</v>
      </c>
      <c r="F70" s="204"/>
      <c r="G70" s="205">
        <f t="shared" ref="G70" si="20">ROUND($E70*F70,2)</f>
        <v>0</v>
      </c>
      <c r="H70" s="78"/>
    </row>
    <row r="71" spans="1:8" s="5" customFormat="1">
      <c r="A71" s="208" t="s">
        <v>124</v>
      </c>
      <c r="B71" s="211" t="s">
        <v>17</v>
      </c>
      <c r="C71" s="202" t="s">
        <v>126</v>
      </c>
      <c r="D71" s="203" t="s">
        <v>1</v>
      </c>
      <c r="E71" s="74">
        <v>30</v>
      </c>
      <c r="F71" s="204"/>
      <c r="G71" s="205">
        <f t="shared" ref="G71" si="21">ROUND($E71*F71,2)</f>
        <v>0</v>
      </c>
      <c r="H71" s="78"/>
    </row>
    <row r="72" spans="1:8">
      <c r="A72" s="208" t="s">
        <v>125</v>
      </c>
      <c r="B72" s="109" t="s">
        <v>161</v>
      </c>
      <c r="C72" s="54" t="s">
        <v>198</v>
      </c>
      <c r="D72" s="55" t="s">
        <v>1</v>
      </c>
      <c r="E72" s="70">
        <v>32</v>
      </c>
      <c r="F72" s="57"/>
      <c r="G72" s="58">
        <f t="shared" si="19"/>
        <v>0</v>
      </c>
      <c r="H72" s="82"/>
    </row>
    <row r="73" spans="1:8">
      <c r="A73" s="83"/>
      <c r="B73" s="114"/>
      <c r="C73" s="84"/>
      <c r="D73" s="85"/>
      <c r="E73" s="86"/>
      <c r="F73" s="87"/>
      <c r="G73" s="88"/>
      <c r="H73" s="82"/>
    </row>
    <row r="74" spans="1:8">
      <c r="A74" s="89" t="s">
        <v>59</v>
      </c>
      <c r="B74" s="115"/>
      <c r="C74" s="47" t="s">
        <v>24</v>
      </c>
      <c r="D74" s="65"/>
      <c r="E74" s="90"/>
      <c r="F74" s="66"/>
      <c r="G74" s="81">
        <f>SUM(G75:G76)</f>
        <v>0</v>
      </c>
      <c r="H74" s="91" t="e">
        <f>G74/$G$77</f>
        <v>#DIV/0!</v>
      </c>
    </row>
    <row r="75" spans="1:8">
      <c r="A75" s="92" t="s">
        <v>61</v>
      </c>
      <c r="B75" s="109" t="s">
        <v>25</v>
      </c>
      <c r="C75" s="54" t="s">
        <v>199</v>
      </c>
      <c r="D75" s="55" t="s">
        <v>1</v>
      </c>
      <c r="E75" s="74">
        <v>384.03</v>
      </c>
      <c r="F75" s="57"/>
      <c r="G75" s="58">
        <f>ROUND($E75*F75,2)</f>
        <v>0</v>
      </c>
      <c r="H75" s="93"/>
    </row>
    <row r="76" spans="1:8" ht="15.75" thickBot="1">
      <c r="A76" s="255"/>
      <c r="B76" s="256"/>
      <c r="C76" s="256"/>
      <c r="D76" s="256"/>
      <c r="E76" s="256"/>
      <c r="F76" s="256"/>
      <c r="G76" s="256"/>
      <c r="H76" s="257"/>
    </row>
    <row r="77" spans="1:8" ht="15.75" thickBot="1">
      <c r="A77" s="250" t="s">
        <v>81</v>
      </c>
      <c r="B77" s="251"/>
      <c r="C77" s="251"/>
      <c r="D77" s="251"/>
      <c r="E77" s="251"/>
      <c r="F77" s="252"/>
      <c r="G77" s="94">
        <f>SUM(G13:G75)/2</f>
        <v>0</v>
      </c>
      <c r="H77" s="95" t="e">
        <f>G77/$G$77</f>
        <v>#DIV/0!</v>
      </c>
    </row>
    <row r="78" spans="1:8" ht="15.75" thickBot="1">
      <c r="A78" s="253" t="s">
        <v>82</v>
      </c>
      <c r="B78" s="254"/>
      <c r="C78" s="254"/>
      <c r="D78" s="254"/>
      <c r="E78" s="194"/>
      <c r="F78" s="193">
        <v>0</v>
      </c>
      <c r="G78" s="96">
        <f>ROUND(G77*F78,2)</f>
        <v>0</v>
      </c>
      <c r="H78" s="97"/>
    </row>
    <row r="79" spans="1:8" ht="15.75" hidden="1" thickBot="1">
      <c r="A79" s="98"/>
      <c r="B79" s="99"/>
      <c r="C79" s="99"/>
      <c r="D79" s="99"/>
      <c r="E79" s="99"/>
      <c r="F79" s="100"/>
      <c r="G79" s="101"/>
      <c r="H79" s="102"/>
    </row>
    <row r="80" spans="1:8" ht="15.75" customHeight="1" thickBot="1">
      <c r="A80" s="244" t="s">
        <v>141</v>
      </c>
      <c r="B80" s="245"/>
      <c r="C80" s="245"/>
      <c r="D80" s="245"/>
      <c r="E80" s="245"/>
      <c r="F80" s="246"/>
      <c r="G80" s="103">
        <f>G77+G78</f>
        <v>0</v>
      </c>
      <c r="H80" s="104"/>
    </row>
    <row r="81" spans="1:8">
      <c r="A81" s="198"/>
      <c r="B81" s="15"/>
      <c r="C81" s="196" t="s">
        <v>200</v>
      </c>
      <c r="D81" s="3"/>
      <c r="E81" s="4"/>
      <c r="F81" s="9"/>
      <c r="G81" s="6"/>
      <c r="H81" s="2"/>
    </row>
    <row r="82" spans="1:8">
      <c r="A82" s="198"/>
    </row>
    <row r="85" spans="1:8">
      <c r="A85" s="222"/>
    </row>
  </sheetData>
  <sortState ref="B21:I29">
    <sortCondition ref="B21"/>
  </sortState>
  <mergeCells count="9">
    <mergeCell ref="A80:F80"/>
    <mergeCell ref="A6:B6"/>
    <mergeCell ref="C6:G6"/>
    <mergeCell ref="A7:B7"/>
    <mergeCell ref="C7:G7"/>
    <mergeCell ref="A9:G9"/>
    <mergeCell ref="A77:F77"/>
    <mergeCell ref="A78:D78"/>
    <mergeCell ref="A76:H76"/>
  </mergeCells>
  <pageMargins left="0.70866141732283472" right="0.51181102362204722" top="1.2835416666666666" bottom="0.78740157480314965" header="0.31496062992125984" footer="0.31496062992125984"/>
  <pageSetup paperSize="9" scale="61" fitToHeight="0" orientation="portrait" horizontalDpi="1200" verticalDpi="1200" r:id="rId1"/>
  <headerFooter>
    <oddHeader>&amp;C&amp;G</oddHeader>
    <oddFooter>&amp;L&amp;"Verdana,Negrito"|Coordenadoria Geral de Administração   |Grupo Técnico de Edificações&amp;"Verdana,Normal"
Av. Dr. Enéas de Carvalho Aguiar, 188 | CEP 05403-000 |São Paulo - SP | Telefone: (11) 3066-8664&amp;R&amp;"Verdana,Normal"Página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2"/>
  <sheetViews>
    <sheetView view="pageBreakPreview" zoomScaleNormal="100" zoomScaleSheetLayoutView="100" workbookViewId="0">
      <selection activeCell="A9" sqref="A9:D9"/>
    </sheetView>
  </sheetViews>
  <sheetFormatPr defaultRowHeight="15"/>
  <cols>
    <col min="1" max="1" width="6.5703125" customWidth="1"/>
    <col min="2" max="2" width="7.140625" customWidth="1"/>
    <col min="3" max="3" width="74.85546875" style="1" customWidth="1"/>
    <col min="4" max="4" width="24.85546875" bestFit="1" customWidth="1"/>
  </cols>
  <sheetData>
    <row r="1" spans="1:5">
      <c r="A1" s="116"/>
      <c r="B1" s="117"/>
      <c r="C1" s="139" t="s">
        <v>93</v>
      </c>
      <c r="D1" s="118"/>
      <c r="E1" s="119"/>
    </row>
    <row r="2" spans="1:5" ht="18" hidden="1">
      <c r="A2" s="120"/>
      <c r="B2" s="121"/>
      <c r="C2" s="122" t="s">
        <v>28</v>
      </c>
      <c r="D2" s="123"/>
      <c r="E2" s="119"/>
    </row>
    <row r="3" spans="1:5" hidden="1">
      <c r="A3" s="120"/>
      <c r="B3" s="124"/>
      <c r="C3" s="125" t="s">
        <v>29</v>
      </c>
      <c r="D3" s="126"/>
      <c r="E3" s="119"/>
    </row>
    <row r="4" spans="1:5" hidden="1">
      <c r="A4" s="120"/>
      <c r="B4" s="124"/>
      <c r="C4" s="125" t="s">
        <v>30</v>
      </c>
      <c r="D4" s="126"/>
      <c r="E4" s="119"/>
    </row>
    <row r="5" spans="1:5">
      <c r="A5" s="116"/>
      <c r="B5" s="117"/>
      <c r="C5" s="125"/>
      <c r="D5" s="127"/>
      <c r="E5" s="119"/>
    </row>
    <row r="6" spans="1:5">
      <c r="A6" s="260" t="str">
        <f>Planilha!A6</f>
        <v>Obra:</v>
      </c>
      <c r="B6" s="260"/>
      <c r="C6" s="140" t="str">
        <f>Planilha!C6</f>
        <v>Reforma parcial (reparo) do telhado do SND do Centro de Atenção Integral à Saúde de Santa Rita</v>
      </c>
      <c r="D6" s="128"/>
      <c r="E6" s="119"/>
    </row>
    <row r="7" spans="1:5">
      <c r="A7" s="260" t="str">
        <f>Planilha!A7</f>
        <v xml:space="preserve">Local:                    </v>
      </c>
      <c r="B7" s="260"/>
      <c r="C7" s="261" t="str">
        <f>Planilha!C7</f>
        <v>Av. Padre Pio Corso, 1523 - Centro, Santa Rita do Passa Quatro - SP</v>
      </c>
      <c r="D7" s="261"/>
      <c r="E7" s="119"/>
    </row>
    <row r="8" spans="1:5" hidden="1">
      <c r="A8" s="129"/>
      <c r="B8" s="129"/>
      <c r="C8" s="130"/>
      <c r="D8" s="131"/>
      <c r="E8" s="119"/>
    </row>
    <row r="9" spans="1:5">
      <c r="A9" s="262"/>
      <c r="B9" s="262"/>
      <c r="C9" s="262"/>
      <c r="D9" s="262"/>
      <c r="E9" s="119"/>
    </row>
    <row r="10" spans="1:5" ht="15.75" hidden="1">
      <c r="A10" s="132"/>
      <c r="B10" s="133"/>
      <c r="C10" s="134"/>
      <c r="D10" s="127"/>
      <c r="E10" s="119"/>
    </row>
    <row r="11" spans="1:5" ht="15.75" hidden="1">
      <c r="A11" s="120"/>
      <c r="B11" s="135"/>
      <c r="C11" s="136" t="s">
        <v>62</v>
      </c>
      <c r="D11" s="123"/>
      <c r="E11" s="119"/>
    </row>
    <row r="12" spans="1:5" ht="16.5" thickBot="1">
      <c r="A12" s="120"/>
      <c r="B12" s="135"/>
      <c r="C12" s="136"/>
      <c r="D12" s="123"/>
      <c r="E12" s="119"/>
    </row>
    <row r="13" spans="1:5" ht="15.75" thickBot="1">
      <c r="A13" s="120"/>
      <c r="B13" s="137" t="s">
        <v>63</v>
      </c>
      <c r="C13" s="141" t="s">
        <v>64</v>
      </c>
      <c r="D13" s="142" t="s">
        <v>65</v>
      </c>
      <c r="E13" s="119"/>
    </row>
    <row r="14" spans="1:5">
      <c r="A14" s="120"/>
      <c r="B14" s="143" t="s">
        <v>38</v>
      </c>
      <c r="C14" s="146" t="str">
        <f>VLOOKUP(B14,Planilha!$A$13:$C$75,3,FALSE)</f>
        <v xml:space="preserve">Serviço técnico especializado </v>
      </c>
      <c r="D14" s="144">
        <f>VLOOKUP(C14,Planilha!C13:G75,5,FALSE)</f>
        <v>0</v>
      </c>
      <c r="E14" s="119"/>
    </row>
    <row r="15" spans="1:5">
      <c r="A15" s="120"/>
      <c r="B15" s="145" t="s">
        <v>41</v>
      </c>
      <c r="C15" s="146" t="str">
        <f>VLOOKUP(B15,Planilha!$A$13:$C$75,3,FALSE)</f>
        <v>Início, apoio e administração da obra</v>
      </c>
      <c r="D15" s="144">
        <f>VLOOKUP(C15,Planilha!C14:G76,5,FALSE)</f>
        <v>0</v>
      </c>
      <c r="E15" s="119"/>
    </row>
    <row r="16" spans="1:5">
      <c r="A16" s="120"/>
      <c r="B16" s="145" t="s">
        <v>44</v>
      </c>
      <c r="C16" s="146" t="str">
        <f>VLOOKUP(B16,Planilha!$A$13:$C$75,3,FALSE)</f>
        <v>Demolição, Transporte e Serviço em Solo</v>
      </c>
      <c r="D16" s="144">
        <f>VLOOKUP(C16,Planilha!C14:G77,5,FALSE)</f>
        <v>0</v>
      </c>
      <c r="E16" s="119"/>
    </row>
    <row r="17" spans="1:8">
      <c r="A17" s="120"/>
      <c r="B17" s="145" t="s">
        <v>46</v>
      </c>
      <c r="C17" s="146" t="str">
        <f>VLOOKUP(B17,Planilha!$A$13:$C$75,3,FALSE)</f>
        <v>Telhamento e estrutura</v>
      </c>
      <c r="D17" s="144">
        <f>VLOOKUP(C17,Planilha!C14:G78,5,FALSE)</f>
        <v>0</v>
      </c>
      <c r="E17" s="119"/>
    </row>
    <row r="18" spans="1:8">
      <c r="A18" s="120"/>
      <c r="B18" s="145" t="s">
        <v>47</v>
      </c>
      <c r="C18" s="146" t="str">
        <f>VLOOKUP(B18,Planilha!$A$13:$C$75,3,FALSE)</f>
        <v>Forro</v>
      </c>
      <c r="D18" s="144">
        <f>VLOOKUP(C18,Planilha!C14:G78,5,FALSE)</f>
        <v>0</v>
      </c>
      <c r="E18" s="119"/>
    </row>
    <row r="19" spans="1:8">
      <c r="A19" s="120"/>
      <c r="B19" s="145" t="s">
        <v>48</v>
      </c>
      <c r="C19" s="146" t="str">
        <f>VLOOKUP(B19,Planilha!$A$13:$C$75,3,FALSE)</f>
        <v>Sub-cobertura</v>
      </c>
      <c r="D19" s="144">
        <f>VLOOKUP(C19,Planilha!C14:G78,5,FALSE)</f>
        <v>0</v>
      </c>
      <c r="E19" s="119"/>
    </row>
    <row r="20" spans="1:8">
      <c r="A20" s="120"/>
      <c r="B20" s="145" t="s">
        <v>49</v>
      </c>
      <c r="C20" s="146" t="str">
        <f>VLOOKUP(B20,Planilha!$A$13:$C$75,3,FALSE)</f>
        <v>Revestimentos</v>
      </c>
      <c r="D20" s="144">
        <f>VLOOKUP(C20,Planilha!C14:G78,5,FALSE)</f>
        <v>0</v>
      </c>
      <c r="E20" s="119"/>
    </row>
    <row r="21" spans="1:8">
      <c r="A21" s="120"/>
      <c r="B21" s="145" t="s">
        <v>51</v>
      </c>
      <c r="C21" s="146" t="str">
        <f>VLOOKUP(B21,Planilha!$A$13:$C$75,3,FALSE)</f>
        <v>Hidráulica</v>
      </c>
      <c r="D21" s="144">
        <f>VLOOKUP(C21,Planilha!C14:G78,5,FALSE)</f>
        <v>0</v>
      </c>
      <c r="E21" s="119"/>
    </row>
    <row r="22" spans="1:8">
      <c r="A22" s="120"/>
      <c r="B22" s="145" t="s">
        <v>55</v>
      </c>
      <c r="C22" s="146" t="str">
        <f>VLOOKUP(B22,Planilha!$A$13:$C$75,3,FALSE)</f>
        <v>Elétrica</v>
      </c>
      <c r="D22" s="144">
        <f>VLOOKUP(C22,Planilha!C15:G78,5,FALSE)</f>
        <v>0</v>
      </c>
      <c r="E22" s="119"/>
    </row>
    <row r="23" spans="1:8">
      <c r="A23" s="120"/>
      <c r="B23" s="145" t="s">
        <v>56</v>
      </c>
      <c r="C23" s="146" t="str">
        <f>VLOOKUP(B23,Planilha!$A$13:$C$75,3,FALSE)</f>
        <v>Pintura</v>
      </c>
      <c r="D23" s="144">
        <f>VLOOKUP(C23,Planilha!C15:G78,5,FALSE)</f>
        <v>0</v>
      </c>
      <c r="E23" s="119"/>
    </row>
    <row r="24" spans="1:8" ht="15.75" thickBot="1">
      <c r="A24" s="120"/>
      <c r="B24" s="145" t="s">
        <v>59</v>
      </c>
      <c r="C24" s="146" t="str">
        <f>VLOOKUP(B24,Planilha!$A$13:$C$75,3,FALSE)</f>
        <v>Limpeza de obra</v>
      </c>
      <c r="D24" s="144">
        <f>VLOOKUP(C24,Planilha!C16:G78,5,FALSE)</f>
        <v>0</v>
      </c>
      <c r="E24" s="119"/>
    </row>
    <row r="25" spans="1:8">
      <c r="A25" s="120"/>
      <c r="B25" s="263" t="s">
        <v>81</v>
      </c>
      <c r="C25" s="264"/>
      <c r="D25" s="147">
        <f>SUM(D14:D24)</f>
        <v>0</v>
      </c>
      <c r="E25" s="119"/>
      <c r="F25" s="8"/>
      <c r="G25" s="8"/>
      <c r="H25" s="8"/>
    </row>
    <row r="26" spans="1:8" ht="15.75" thickBot="1">
      <c r="A26" s="120"/>
      <c r="B26" s="265" t="str">
        <f>CONCATENATE("BDI obra - ",Planilha!F78*100,"%")</f>
        <v>BDI obra - 0%</v>
      </c>
      <c r="C26" s="266"/>
      <c r="D26" s="148">
        <f>ROUND(D25*Planilha!F78,2)</f>
        <v>0</v>
      </c>
      <c r="E26" s="119"/>
      <c r="F26" s="8"/>
      <c r="G26" s="8"/>
      <c r="H26" s="8"/>
    </row>
    <row r="27" spans="1:8" ht="15.75" thickBot="1">
      <c r="A27" s="120"/>
      <c r="B27" s="258" t="s">
        <v>141</v>
      </c>
      <c r="C27" s="259"/>
      <c r="D27" s="149">
        <f>D25+D26</f>
        <v>0</v>
      </c>
      <c r="E27" s="119"/>
      <c r="F27" s="8"/>
      <c r="G27" s="8"/>
      <c r="H27" s="8"/>
    </row>
    <row r="28" spans="1:8">
      <c r="A28" s="119"/>
      <c r="B28" s="119"/>
      <c r="C28" s="138" t="str">
        <f>Planilha!C81</f>
        <v>(data)</v>
      </c>
      <c r="D28" s="119"/>
      <c r="E28" s="119"/>
      <c r="F28" s="8"/>
      <c r="G28" s="8"/>
      <c r="H28" s="8"/>
    </row>
    <row r="29" spans="1:8">
      <c r="A29" s="119"/>
      <c r="B29" s="119"/>
      <c r="C29" s="138"/>
      <c r="D29" s="119"/>
      <c r="E29" s="119"/>
      <c r="F29" s="8"/>
      <c r="G29" s="8"/>
      <c r="H29" s="8"/>
    </row>
    <row r="30" spans="1:8">
      <c r="A30" s="119"/>
      <c r="B30" s="119"/>
      <c r="C30" s="138"/>
      <c r="D30" s="119"/>
      <c r="E30" s="119"/>
      <c r="F30" s="8"/>
      <c r="G30" s="8"/>
      <c r="H30" s="8"/>
    </row>
    <row r="31" spans="1:8">
      <c r="A31" s="119"/>
      <c r="B31" s="119"/>
      <c r="C31" s="138"/>
      <c r="D31" s="119"/>
      <c r="E31" s="119"/>
      <c r="F31" s="8"/>
      <c r="G31" s="8"/>
      <c r="H31" s="8"/>
    </row>
    <row r="32" spans="1:8">
      <c r="A32" s="119"/>
      <c r="B32" s="119"/>
      <c r="C32" s="138"/>
      <c r="D32" s="119"/>
      <c r="E32" s="119"/>
      <c r="F32" s="8"/>
      <c r="G32" s="8"/>
      <c r="H32" s="8"/>
    </row>
    <row r="33" spans="1:8">
      <c r="A33" s="119"/>
      <c r="B33" s="119"/>
      <c r="C33" s="138"/>
      <c r="D33" s="119"/>
      <c r="E33" s="119"/>
      <c r="F33" s="8"/>
      <c r="G33" s="8"/>
      <c r="H33" s="8"/>
    </row>
    <row r="34" spans="1:8">
      <c r="A34" s="119"/>
      <c r="B34" s="119"/>
      <c r="C34" s="138"/>
      <c r="D34" s="119"/>
      <c r="E34" s="119"/>
    </row>
    <row r="35" spans="1:8">
      <c r="A35" s="119"/>
      <c r="B35" s="119"/>
      <c r="C35" s="138"/>
      <c r="D35" s="119"/>
      <c r="E35" s="119"/>
    </row>
    <row r="36" spans="1:8">
      <c r="A36" s="119"/>
      <c r="B36" s="119"/>
      <c r="C36" s="138"/>
      <c r="D36" s="119"/>
      <c r="E36" s="119"/>
    </row>
    <row r="37" spans="1:8">
      <c r="A37" s="119"/>
      <c r="B37" s="119"/>
      <c r="C37" s="138"/>
      <c r="D37" s="119"/>
      <c r="E37" s="119"/>
    </row>
    <row r="38" spans="1:8">
      <c r="A38" s="119"/>
      <c r="B38" s="119"/>
      <c r="C38" s="138"/>
      <c r="D38" s="119"/>
      <c r="E38" s="119"/>
    </row>
    <row r="39" spans="1:8">
      <c r="A39" s="119"/>
      <c r="B39" s="119"/>
      <c r="C39" s="138"/>
      <c r="D39" s="119"/>
      <c r="E39" s="119"/>
    </row>
    <row r="40" spans="1:8">
      <c r="A40" s="119"/>
      <c r="B40" s="119"/>
      <c r="C40" s="138"/>
      <c r="D40" s="119"/>
      <c r="E40" s="119"/>
    </row>
    <row r="41" spans="1:8">
      <c r="A41" s="119"/>
      <c r="B41" s="119"/>
      <c r="C41" s="138"/>
      <c r="D41" s="119"/>
      <c r="E41" s="119"/>
    </row>
    <row r="42" spans="1:8">
      <c r="A42" s="119"/>
      <c r="B42" s="119"/>
      <c r="C42" s="138"/>
      <c r="D42" s="119"/>
      <c r="E42" s="119"/>
    </row>
  </sheetData>
  <mergeCells count="7">
    <mergeCell ref="B27:C27"/>
    <mergeCell ref="A6:B6"/>
    <mergeCell ref="A7:B7"/>
    <mergeCell ref="C7:D7"/>
    <mergeCell ref="A9:D9"/>
    <mergeCell ref="B25:C25"/>
    <mergeCell ref="B26:C26"/>
  </mergeCells>
  <pageMargins left="0.51181102362204722" right="0.51181102362204722" top="1.46" bottom="0.78740157480314965" header="0.31496062992125984" footer="0.31496062992125984"/>
  <pageSetup paperSize="9" scale="73" orientation="portrait" horizontalDpi="4294967294" verticalDpi="4294967294" r:id="rId1"/>
  <headerFooter>
    <oddHeader>&amp;C&amp;G</oddHeader>
    <oddFooter>&amp;L&amp;"Verdana,Negrito"&amp;9|Coordenadoria Geral de Administração   |Grupo Técnico de Edificações&amp;"Verdana,Normal"
Av. Dr. Enéas de Carvalho Aguiar, 188 | CEP 05403-000 |São Paulo - SP | Telefone: (11) 3066-8664&amp;8
&amp;6&amp;Z&amp;F&amp;R&amp;"Verdana,Normal"Página &amp;P de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37"/>
  <sheetViews>
    <sheetView view="pageBreakPreview" zoomScale="70" zoomScaleNormal="70" zoomScaleSheetLayoutView="70" zoomScalePageLayoutView="85" workbookViewId="0">
      <selection activeCell="C45" sqref="C45"/>
    </sheetView>
  </sheetViews>
  <sheetFormatPr defaultRowHeight="15"/>
  <cols>
    <col min="2" max="2" width="74.28515625" customWidth="1"/>
    <col min="3" max="3" width="19.5703125" bestFit="1" customWidth="1"/>
    <col min="4" max="18" width="18.7109375" customWidth="1"/>
    <col min="19" max="19" width="22.7109375" customWidth="1"/>
  </cols>
  <sheetData>
    <row r="1" spans="1:19" ht="17.25" customHeight="1">
      <c r="A1" s="151"/>
      <c r="B1" s="183" t="s">
        <v>95</v>
      </c>
      <c r="C1" s="152"/>
      <c r="D1" s="150"/>
      <c r="E1" s="150"/>
      <c r="F1" s="150"/>
      <c r="G1" s="150"/>
      <c r="H1" s="150"/>
      <c r="I1" s="150"/>
      <c r="J1" s="150"/>
      <c r="K1" s="150"/>
      <c r="L1" s="150"/>
      <c r="M1" s="150"/>
      <c r="N1" s="150"/>
      <c r="O1" s="150"/>
      <c r="P1" s="150"/>
      <c r="Q1" s="150"/>
      <c r="R1" s="150"/>
      <c r="S1" s="150"/>
    </row>
    <row r="2" spans="1:19" ht="15" hidden="1" customHeight="1">
      <c r="A2" s="151"/>
      <c r="B2" s="153" t="s">
        <v>28</v>
      </c>
      <c r="C2" s="154"/>
      <c r="D2" s="155"/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</row>
    <row r="3" spans="1:19" ht="15" hidden="1" customHeight="1">
      <c r="A3" s="151"/>
      <c r="B3" s="156" t="s">
        <v>29</v>
      </c>
      <c r="C3" s="157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</row>
    <row r="4" spans="1:19" ht="15" hidden="1" customHeight="1">
      <c r="A4" s="151"/>
      <c r="B4" s="156" t="s">
        <v>30</v>
      </c>
      <c r="C4" s="157"/>
      <c r="D4" s="158"/>
      <c r="E4" s="158"/>
      <c r="F4" s="158"/>
      <c r="G4" s="158"/>
      <c r="H4" s="158"/>
      <c r="I4" s="158"/>
      <c r="J4" s="158"/>
      <c r="K4" s="158"/>
      <c r="L4" s="158"/>
      <c r="M4" s="158"/>
      <c r="N4" s="158"/>
      <c r="O4" s="158"/>
      <c r="P4" s="158"/>
      <c r="Q4" s="158"/>
      <c r="R4" s="158"/>
      <c r="S4" s="158"/>
    </row>
    <row r="5" spans="1:19" ht="3.75" customHeight="1">
      <c r="A5" s="151"/>
      <c r="B5" s="150"/>
      <c r="C5" s="152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</row>
    <row r="6" spans="1:19" ht="15" customHeight="1">
      <c r="A6" s="159" t="str">
        <f>Planilha!A6</f>
        <v>Obra:</v>
      </c>
      <c r="B6" s="160" t="str">
        <f>Planilha!C6</f>
        <v>Reforma parcial (reparo) do telhado do SND do Centro de Atenção Integral à Saúde de Santa Rita</v>
      </c>
      <c r="C6" s="161"/>
      <c r="D6" s="161"/>
      <c r="E6" s="162"/>
      <c r="F6" s="150"/>
      <c r="G6" s="150"/>
      <c r="H6" s="150"/>
      <c r="I6" s="162"/>
      <c r="J6" s="162"/>
      <c r="K6" s="162"/>
      <c r="L6" s="162"/>
      <c r="M6" s="162"/>
      <c r="N6" s="162"/>
      <c r="O6" s="162"/>
      <c r="P6" s="162"/>
      <c r="Q6" s="162"/>
      <c r="R6" s="162"/>
      <c r="S6" s="162"/>
    </row>
    <row r="7" spans="1:19" ht="15.75">
      <c r="A7" s="159" t="str">
        <f>Planilha!A7</f>
        <v xml:space="preserve">Local:                    </v>
      </c>
      <c r="B7" s="160" t="str">
        <f>Planilha!C7</f>
        <v>Av. Padre Pio Corso, 1523 - Centro, Santa Rita do Passa Quatro - SP</v>
      </c>
      <c r="C7" s="161"/>
      <c r="D7" s="161"/>
      <c r="E7" s="162"/>
      <c r="F7" s="150"/>
      <c r="G7" s="150"/>
      <c r="H7" s="150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</row>
    <row r="8" spans="1:19" ht="5.25" customHeight="1">
      <c r="A8" s="163"/>
      <c r="B8" s="164"/>
      <c r="C8" s="165"/>
      <c r="D8" s="166"/>
      <c r="E8" s="166"/>
      <c r="F8" s="166"/>
      <c r="G8" s="166"/>
      <c r="H8" s="166"/>
      <c r="I8" s="166"/>
      <c r="J8" s="166"/>
      <c r="K8" s="166"/>
      <c r="L8" s="166"/>
      <c r="M8" s="166"/>
      <c r="N8" s="166"/>
      <c r="O8" s="166"/>
      <c r="P8" s="166"/>
      <c r="Q8" s="166"/>
      <c r="R8" s="166"/>
      <c r="S8" s="166"/>
    </row>
    <row r="9" spans="1:19" ht="13.5" customHeight="1" thickBot="1">
      <c r="A9" s="151"/>
      <c r="B9" s="184"/>
      <c r="C9" s="152"/>
      <c r="D9" s="150"/>
      <c r="E9" s="150"/>
      <c r="F9" s="150"/>
      <c r="G9" s="150"/>
      <c r="H9" s="150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</row>
    <row r="10" spans="1:19" s="11" customFormat="1" ht="12.75" customHeight="1" thickBot="1">
      <c r="A10" s="185" t="s">
        <v>63</v>
      </c>
      <c r="B10" s="186" t="s">
        <v>64</v>
      </c>
      <c r="C10" s="229" t="s">
        <v>65</v>
      </c>
      <c r="D10" s="230" t="s">
        <v>66</v>
      </c>
      <c r="E10" s="231" t="s">
        <v>67</v>
      </c>
      <c r="F10" s="232" t="s">
        <v>68</v>
      </c>
      <c r="G10" s="234" t="s">
        <v>69</v>
      </c>
      <c r="H10" s="213" t="s">
        <v>70</v>
      </c>
      <c r="I10" s="187" t="s">
        <v>71</v>
      </c>
      <c r="J10" s="187" t="s">
        <v>72</v>
      </c>
      <c r="K10" s="187" t="s">
        <v>73</v>
      </c>
      <c r="L10" s="187" t="s">
        <v>74</v>
      </c>
      <c r="M10" s="187" t="s">
        <v>75</v>
      </c>
      <c r="N10" s="187" t="s">
        <v>76</v>
      </c>
      <c r="O10" s="188" t="s">
        <v>77</v>
      </c>
      <c r="P10" s="188" t="s">
        <v>85</v>
      </c>
      <c r="Q10" s="188" t="s">
        <v>86</v>
      </c>
      <c r="R10" s="188" t="s">
        <v>87</v>
      </c>
      <c r="S10" s="167" t="s">
        <v>78</v>
      </c>
    </row>
    <row r="11" spans="1:19" ht="15" customHeight="1">
      <c r="A11" s="267" t="s">
        <v>38</v>
      </c>
      <c r="B11" s="269" t="str">
        <f>VLOOKUP(A11,Resumo!$B$14:$C$24,2,FALSE)</f>
        <v xml:space="preserve">Serviço técnico especializado </v>
      </c>
      <c r="C11" s="271">
        <f>VLOOKUP(B11,Resumo!$C$14:$D$24,2,FALSE)</f>
        <v>0</v>
      </c>
      <c r="D11" s="223">
        <v>0.25</v>
      </c>
      <c r="E11" s="177">
        <v>0.25</v>
      </c>
      <c r="F11" s="224">
        <v>0.5</v>
      </c>
      <c r="G11" s="235"/>
      <c r="H11" s="225"/>
      <c r="I11" s="169"/>
      <c r="J11" s="169"/>
      <c r="K11" s="169"/>
      <c r="L11" s="169"/>
      <c r="M11" s="169"/>
      <c r="N11" s="168"/>
      <c r="O11" s="168"/>
      <c r="P11" s="169"/>
      <c r="Q11" s="169"/>
      <c r="R11" s="169"/>
      <c r="S11" s="170">
        <f t="shared" ref="S11:S32" si="0">SUM(D11:R11)</f>
        <v>1</v>
      </c>
    </row>
    <row r="12" spans="1:19">
      <c r="A12" s="268"/>
      <c r="B12" s="270"/>
      <c r="C12" s="281"/>
      <c r="D12" s="226">
        <f>$C11*D11</f>
        <v>0</v>
      </c>
      <c r="E12" s="228">
        <f>$C11*E11</f>
        <v>0</v>
      </c>
      <c r="F12" s="227">
        <f>$C$11*F11</f>
        <v>0</v>
      </c>
      <c r="G12" s="236">
        <f>$C$11*G11</f>
        <v>0</v>
      </c>
      <c r="H12" s="214"/>
      <c r="I12" s="171"/>
      <c r="J12" s="171"/>
      <c r="K12" s="171"/>
      <c r="L12" s="171"/>
      <c r="M12" s="171"/>
      <c r="N12" s="171">
        <f t="shared" ref="N12:O12" si="1">$C$11*N11</f>
        <v>0</v>
      </c>
      <c r="O12" s="171">
        <f t="shared" si="1"/>
        <v>0</v>
      </c>
      <c r="P12" s="171"/>
      <c r="Q12" s="171"/>
      <c r="R12" s="171"/>
      <c r="S12" s="172">
        <f t="shared" si="0"/>
        <v>0</v>
      </c>
    </row>
    <row r="13" spans="1:19" ht="15" customHeight="1">
      <c r="A13" s="267" t="s">
        <v>41</v>
      </c>
      <c r="B13" s="269" t="str">
        <f>VLOOKUP(A13,Resumo!$B$14:$C$24,2,FALSE)</f>
        <v>Início, apoio e administração da obra</v>
      </c>
      <c r="C13" s="271">
        <f>VLOOKUP(B13,Resumo!$C$14:$D$24,2,FALSE)</f>
        <v>0</v>
      </c>
      <c r="D13" s="223">
        <v>0.3</v>
      </c>
      <c r="E13" s="177">
        <v>0.35</v>
      </c>
      <c r="F13" s="224">
        <v>0.35</v>
      </c>
      <c r="G13" s="235"/>
      <c r="H13" s="215"/>
      <c r="I13" s="173"/>
      <c r="J13" s="173"/>
      <c r="K13" s="173"/>
      <c r="L13" s="173"/>
      <c r="M13" s="173"/>
      <c r="N13" s="173"/>
      <c r="O13" s="173"/>
      <c r="P13" s="177"/>
      <c r="Q13" s="177"/>
      <c r="R13" s="177"/>
      <c r="S13" s="174">
        <f>SUM(D13:R13)</f>
        <v>0.99999999999999989</v>
      </c>
    </row>
    <row r="14" spans="1:19" ht="15" customHeight="1">
      <c r="A14" s="268"/>
      <c r="B14" s="270"/>
      <c r="C14" s="281"/>
      <c r="D14" s="226">
        <f>D13*$C13</f>
        <v>0</v>
      </c>
      <c r="E14" s="228">
        <f>E13*$C13</f>
        <v>0</v>
      </c>
      <c r="F14" s="227">
        <f t="shared" ref="F14:R14" si="2">F13*$C$13</f>
        <v>0</v>
      </c>
      <c r="G14" s="236">
        <f t="shared" si="2"/>
        <v>0</v>
      </c>
      <c r="H14" s="214">
        <f t="shared" si="2"/>
        <v>0</v>
      </c>
      <c r="I14" s="171">
        <f t="shared" si="2"/>
        <v>0</v>
      </c>
      <c r="J14" s="171">
        <f t="shared" si="2"/>
        <v>0</v>
      </c>
      <c r="K14" s="171">
        <f t="shared" si="2"/>
        <v>0</v>
      </c>
      <c r="L14" s="171">
        <f t="shared" si="2"/>
        <v>0</v>
      </c>
      <c r="M14" s="171">
        <f t="shared" si="2"/>
        <v>0</v>
      </c>
      <c r="N14" s="171">
        <f t="shared" si="2"/>
        <v>0</v>
      </c>
      <c r="O14" s="171">
        <f t="shared" si="2"/>
        <v>0</v>
      </c>
      <c r="P14" s="171">
        <f t="shared" si="2"/>
        <v>0</v>
      </c>
      <c r="Q14" s="171">
        <f t="shared" si="2"/>
        <v>0</v>
      </c>
      <c r="R14" s="171">
        <f t="shared" si="2"/>
        <v>0</v>
      </c>
      <c r="S14" s="172">
        <f t="shared" si="0"/>
        <v>0</v>
      </c>
    </row>
    <row r="15" spans="1:19" ht="15" customHeight="1">
      <c r="A15" s="267" t="s">
        <v>44</v>
      </c>
      <c r="B15" s="269" t="str">
        <f>VLOOKUP(A15,Resumo!$B$14:$C$24,2,FALSE)</f>
        <v>Demolição, Transporte e Serviço em Solo</v>
      </c>
      <c r="C15" s="271">
        <f>VLOOKUP(B15,Resumo!$C$14:$D$24,2,FALSE)</f>
        <v>0</v>
      </c>
      <c r="D15" s="223">
        <v>0.7</v>
      </c>
      <c r="E15" s="177">
        <v>0.3</v>
      </c>
      <c r="F15" s="224"/>
      <c r="G15" s="235"/>
      <c r="H15" s="216"/>
      <c r="I15" s="175"/>
      <c r="J15" s="175"/>
      <c r="K15" s="175"/>
      <c r="L15" s="175"/>
      <c r="M15" s="175"/>
      <c r="N15" s="175"/>
      <c r="O15" s="177"/>
      <c r="P15" s="177"/>
      <c r="Q15" s="177"/>
      <c r="R15" s="177"/>
      <c r="S15" s="174">
        <f t="shared" si="0"/>
        <v>1</v>
      </c>
    </row>
    <row r="16" spans="1:19" ht="15" customHeight="1">
      <c r="A16" s="268"/>
      <c r="B16" s="270"/>
      <c r="C16" s="281"/>
      <c r="D16" s="226">
        <f>$C15*D15</f>
        <v>0</v>
      </c>
      <c r="E16" s="228">
        <f>$C15*E15</f>
        <v>0</v>
      </c>
      <c r="F16" s="227">
        <f t="shared" ref="F16:R16" si="3">$C$15*F15</f>
        <v>0</v>
      </c>
      <c r="G16" s="236">
        <f t="shared" si="3"/>
        <v>0</v>
      </c>
      <c r="H16" s="214">
        <f t="shared" si="3"/>
        <v>0</v>
      </c>
      <c r="I16" s="171">
        <f t="shared" si="3"/>
        <v>0</v>
      </c>
      <c r="J16" s="171">
        <f t="shared" si="3"/>
        <v>0</v>
      </c>
      <c r="K16" s="171">
        <f t="shared" si="3"/>
        <v>0</v>
      </c>
      <c r="L16" s="171">
        <f t="shared" si="3"/>
        <v>0</v>
      </c>
      <c r="M16" s="171">
        <f t="shared" si="3"/>
        <v>0</v>
      </c>
      <c r="N16" s="171">
        <f t="shared" si="3"/>
        <v>0</v>
      </c>
      <c r="O16" s="171">
        <f t="shared" si="3"/>
        <v>0</v>
      </c>
      <c r="P16" s="171">
        <f t="shared" si="3"/>
        <v>0</v>
      </c>
      <c r="Q16" s="171">
        <f t="shared" si="3"/>
        <v>0</v>
      </c>
      <c r="R16" s="171">
        <f t="shared" si="3"/>
        <v>0</v>
      </c>
      <c r="S16" s="172">
        <f t="shared" si="0"/>
        <v>0</v>
      </c>
    </row>
    <row r="17" spans="1:19" ht="15" customHeight="1">
      <c r="A17" s="267" t="s">
        <v>46</v>
      </c>
      <c r="B17" s="269" t="str">
        <f>VLOOKUP(A17,Resumo!$B$14:$C$24,2,FALSE)</f>
        <v>Telhamento e estrutura</v>
      </c>
      <c r="C17" s="271">
        <f>VLOOKUP(B17,Resumo!$C$14:$D$24,2,FALSE)</f>
        <v>0</v>
      </c>
      <c r="D17" s="223">
        <v>0.1</v>
      </c>
      <c r="E17" s="177">
        <v>0.8</v>
      </c>
      <c r="F17" s="224">
        <v>0.1</v>
      </c>
      <c r="G17" s="235"/>
      <c r="H17" s="218"/>
      <c r="I17" s="177"/>
      <c r="J17" s="173"/>
      <c r="K17" s="173"/>
      <c r="L17" s="173"/>
      <c r="M17" s="173"/>
      <c r="N17" s="176"/>
      <c r="O17" s="176"/>
      <c r="P17" s="176"/>
      <c r="Q17" s="176"/>
      <c r="R17" s="176"/>
      <c r="S17" s="174">
        <f t="shared" si="0"/>
        <v>1</v>
      </c>
    </row>
    <row r="18" spans="1:19" ht="15" customHeight="1">
      <c r="A18" s="268"/>
      <c r="B18" s="270"/>
      <c r="C18" s="281"/>
      <c r="D18" s="226">
        <f>D17*$C17</f>
        <v>0</v>
      </c>
      <c r="E18" s="228">
        <f>E17*$C17</f>
        <v>0</v>
      </c>
      <c r="F18" s="227">
        <f t="shared" ref="F18:J18" si="4">$C$17*F17</f>
        <v>0</v>
      </c>
      <c r="G18" s="236">
        <f t="shared" si="4"/>
        <v>0</v>
      </c>
      <c r="H18" s="214">
        <f t="shared" si="4"/>
        <v>0</v>
      </c>
      <c r="I18" s="171">
        <f t="shared" si="4"/>
        <v>0</v>
      </c>
      <c r="J18" s="171">
        <f t="shared" si="4"/>
        <v>0</v>
      </c>
      <c r="K18" s="171">
        <f t="shared" ref="K18:M18" si="5">$C$17*K17</f>
        <v>0</v>
      </c>
      <c r="L18" s="171">
        <f t="shared" si="5"/>
        <v>0</v>
      </c>
      <c r="M18" s="171">
        <f t="shared" si="5"/>
        <v>0</v>
      </c>
      <c r="N18" s="176"/>
      <c r="O18" s="176"/>
      <c r="P18" s="176"/>
      <c r="Q18" s="176"/>
      <c r="R18" s="176"/>
      <c r="S18" s="172">
        <f t="shared" si="0"/>
        <v>0</v>
      </c>
    </row>
    <row r="19" spans="1:19" ht="15" customHeight="1">
      <c r="A19" s="267" t="s">
        <v>47</v>
      </c>
      <c r="B19" s="269" t="str">
        <f>VLOOKUP(A19,Resumo!$B$14:$C$24,2,FALSE)</f>
        <v>Forro</v>
      </c>
      <c r="C19" s="271">
        <f>VLOOKUP(B19,Resumo!$C$14:$D$24,2,FALSE)</f>
        <v>0</v>
      </c>
      <c r="D19" s="223"/>
      <c r="E19" s="177">
        <v>0.5</v>
      </c>
      <c r="F19" s="224">
        <v>0.5</v>
      </c>
      <c r="G19" s="235"/>
      <c r="H19" s="216"/>
      <c r="I19" s="175"/>
      <c r="J19" s="175"/>
      <c r="K19" s="175"/>
      <c r="L19" s="175"/>
      <c r="M19" s="175"/>
      <c r="N19" s="175"/>
      <c r="O19" s="176"/>
      <c r="P19" s="176"/>
      <c r="Q19" s="176"/>
      <c r="R19" s="176"/>
      <c r="S19" s="174">
        <f t="shared" si="0"/>
        <v>1</v>
      </c>
    </row>
    <row r="20" spans="1:19" ht="15" customHeight="1">
      <c r="A20" s="268"/>
      <c r="B20" s="270"/>
      <c r="C20" s="281"/>
      <c r="D20" s="226">
        <f>$C19*D19</f>
        <v>0</v>
      </c>
      <c r="E20" s="228">
        <f>$C19*E19</f>
        <v>0</v>
      </c>
      <c r="F20" s="227">
        <f>$C$19*F19</f>
        <v>0</v>
      </c>
      <c r="G20" s="236">
        <f t="shared" ref="G20:L20" si="6">$C$19*G19</f>
        <v>0</v>
      </c>
      <c r="H20" s="214">
        <f t="shared" si="6"/>
        <v>0</v>
      </c>
      <c r="I20" s="171">
        <f t="shared" si="6"/>
        <v>0</v>
      </c>
      <c r="J20" s="171">
        <f t="shared" si="6"/>
        <v>0</v>
      </c>
      <c r="K20" s="171">
        <f t="shared" si="6"/>
        <v>0</v>
      </c>
      <c r="L20" s="171">
        <f t="shared" si="6"/>
        <v>0</v>
      </c>
      <c r="M20" s="171">
        <f t="shared" ref="M20:N20" si="7">$C$19*M19</f>
        <v>0</v>
      </c>
      <c r="N20" s="171">
        <f t="shared" si="7"/>
        <v>0</v>
      </c>
      <c r="O20" s="176"/>
      <c r="P20" s="176"/>
      <c r="Q20" s="176"/>
      <c r="R20" s="176"/>
      <c r="S20" s="172">
        <f t="shared" si="0"/>
        <v>0</v>
      </c>
    </row>
    <row r="21" spans="1:19" ht="15" customHeight="1">
      <c r="A21" s="267" t="s">
        <v>48</v>
      </c>
      <c r="B21" s="269" t="str">
        <f>VLOOKUP(A21,Resumo!$B$14:$C$24,2,FALSE)</f>
        <v>Sub-cobertura</v>
      </c>
      <c r="C21" s="271">
        <f>VLOOKUP(B21,Resumo!$C$14:$D$24,2,FALSE)</f>
        <v>0</v>
      </c>
      <c r="D21" s="223"/>
      <c r="E21" s="177">
        <v>0.7</v>
      </c>
      <c r="F21" s="224">
        <v>0.3</v>
      </c>
      <c r="G21" s="235"/>
      <c r="H21" s="215"/>
      <c r="I21" s="173"/>
      <c r="J21" s="173"/>
      <c r="K21" s="173"/>
      <c r="L21" s="173"/>
      <c r="M21" s="173"/>
      <c r="N21" s="173"/>
      <c r="O21" s="173"/>
      <c r="P21" s="177"/>
      <c r="Q21" s="177"/>
      <c r="R21" s="177"/>
      <c r="S21" s="174">
        <f t="shared" si="0"/>
        <v>1</v>
      </c>
    </row>
    <row r="22" spans="1:19" ht="15" customHeight="1">
      <c r="A22" s="268"/>
      <c r="B22" s="270"/>
      <c r="C22" s="281"/>
      <c r="D22" s="226">
        <f>D21*$C21</f>
        <v>0</v>
      </c>
      <c r="E22" s="228">
        <f>E21*$C21</f>
        <v>0</v>
      </c>
      <c r="F22" s="227">
        <f t="shared" ref="F22:G22" si="8">F21*$C21</f>
        <v>0</v>
      </c>
      <c r="G22" s="237">
        <f t="shared" si="8"/>
        <v>0</v>
      </c>
      <c r="H22" s="214">
        <f t="shared" ref="H22:I22" si="9">$C$21*H21</f>
        <v>0</v>
      </c>
      <c r="I22" s="171">
        <f t="shared" si="9"/>
        <v>0</v>
      </c>
      <c r="J22" s="171">
        <f>$C$21*J21</f>
        <v>0</v>
      </c>
      <c r="K22" s="171">
        <f t="shared" ref="K22:R22" si="10">$C$21*K21</f>
        <v>0</v>
      </c>
      <c r="L22" s="171">
        <f t="shared" si="10"/>
        <v>0</v>
      </c>
      <c r="M22" s="171">
        <f t="shared" si="10"/>
        <v>0</v>
      </c>
      <c r="N22" s="171">
        <f t="shared" si="10"/>
        <v>0</v>
      </c>
      <c r="O22" s="171">
        <f t="shared" si="10"/>
        <v>0</v>
      </c>
      <c r="P22" s="171">
        <f t="shared" si="10"/>
        <v>0</v>
      </c>
      <c r="Q22" s="171">
        <f t="shared" si="10"/>
        <v>0</v>
      </c>
      <c r="R22" s="171">
        <f t="shared" si="10"/>
        <v>0</v>
      </c>
      <c r="S22" s="172">
        <f t="shared" si="0"/>
        <v>0</v>
      </c>
    </row>
    <row r="23" spans="1:19" ht="15" customHeight="1">
      <c r="A23" s="267" t="s">
        <v>49</v>
      </c>
      <c r="B23" s="269" t="str">
        <f>VLOOKUP(A23,Resumo!$B$14:$C$24,2,FALSE)</f>
        <v>Revestimentos</v>
      </c>
      <c r="C23" s="271">
        <f>VLOOKUP(B23,Resumo!$C$14:$D$24,2,FALSE)</f>
        <v>0</v>
      </c>
      <c r="D23" s="223"/>
      <c r="E23" s="177">
        <v>1</v>
      </c>
      <c r="F23" s="224"/>
      <c r="G23" s="235"/>
      <c r="H23" s="216"/>
      <c r="I23" s="175"/>
      <c r="J23" s="175"/>
      <c r="K23" s="175"/>
      <c r="L23" s="175"/>
      <c r="M23" s="175"/>
      <c r="N23" s="175"/>
      <c r="O23" s="175"/>
      <c r="P23" s="177"/>
      <c r="Q23" s="176"/>
      <c r="R23" s="176"/>
      <c r="S23" s="174">
        <f t="shared" si="0"/>
        <v>1</v>
      </c>
    </row>
    <row r="24" spans="1:19" ht="15" customHeight="1">
      <c r="A24" s="268"/>
      <c r="B24" s="270"/>
      <c r="C24" s="281"/>
      <c r="D24" s="226">
        <f>$C23*D23</f>
        <v>0</v>
      </c>
      <c r="E24" s="228">
        <f>$C23*E23</f>
        <v>0</v>
      </c>
      <c r="F24" s="227">
        <f t="shared" ref="F24:H24" si="11">$C$23*F23</f>
        <v>0</v>
      </c>
      <c r="G24" s="236">
        <f t="shared" si="11"/>
        <v>0</v>
      </c>
      <c r="H24" s="214">
        <f t="shared" si="11"/>
        <v>0</v>
      </c>
      <c r="I24" s="171">
        <f>$C$23*I23</f>
        <v>0</v>
      </c>
      <c r="J24" s="171">
        <f t="shared" ref="J24:P24" si="12">$C$23*J23</f>
        <v>0</v>
      </c>
      <c r="K24" s="171">
        <f t="shared" si="12"/>
        <v>0</v>
      </c>
      <c r="L24" s="171">
        <f t="shared" si="12"/>
        <v>0</v>
      </c>
      <c r="M24" s="171">
        <f t="shared" si="12"/>
        <v>0</v>
      </c>
      <c r="N24" s="171">
        <f t="shared" si="12"/>
        <v>0</v>
      </c>
      <c r="O24" s="171">
        <f t="shared" si="12"/>
        <v>0</v>
      </c>
      <c r="P24" s="171">
        <f t="shared" si="12"/>
        <v>0</v>
      </c>
      <c r="Q24" s="176"/>
      <c r="R24" s="176"/>
      <c r="S24" s="172">
        <f t="shared" si="0"/>
        <v>0</v>
      </c>
    </row>
    <row r="25" spans="1:19" ht="15" customHeight="1">
      <c r="A25" s="267" t="s">
        <v>51</v>
      </c>
      <c r="B25" s="269" t="str">
        <f>VLOOKUP(A25,Resumo!$B$14:$C$24,2,FALSE)</f>
        <v>Hidráulica</v>
      </c>
      <c r="C25" s="271">
        <f>VLOOKUP(B25,Resumo!$C$14:$D$24,2,FALSE)</f>
        <v>0</v>
      </c>
      <c r="D25" s="223">
        <v>0.3</v>
      </c>
      <c r="E25" s="177">
        <v>0.3</v>
      </c>
      <c r="F25" s="224">
        <v>0.4</v>
      </c>
      <c r="G25" s="235"/>
      <c r="H25" s="215"/>
      <c r="I25" s="173"/>
      <c r="J25" s="173"/>
      <c r="K25" s="173"/>
      <c r="L25" s="173"/>
      <c r="M25" s="173"/>
      <c r="N25" s="173"/>
      <c r="O25" s="173"/>
      <c r="P25" s="177"/>
      <c r="Q25" s="177"/>
      <c r="R25" s="177"/>
      <c r="S25" s="174">
        <f t="shared" si="0"/>
        <v>1</v>
      </c>
    </row>
    <row r="26" spans="1:19" ht="15" customHeight="1">
      <c r="A26" s="268"/>
      <c r="B26" s="270"/>
      <c r="C26" s="281"/>
      <c r="D26" s="226">
        <f>D25*$C25</f>
        <v>0</v>
      </c>
      <c r="E26" s="228">
        <f>E25*$C25</f>
        <v>0</v>
      </c>
      <c r="F26" s="227">
        <f>F25*$C25</f>
        <v>0</v>
      </c>
      <c r="G26" s="237">
        <f>G25*$C25</f>
        <v>0</v>
      </c>
      <c r="H26" s="214"/>
      <c r="I26" s="171"/>
      <c r="J26" s="171"/>
      <c r="K26" s="171"/>
      <c r="L26" s="171"/>
      <c r="M26" s="171"/>
      <c r="N26" s="171"/>
      <c r="O26" s="171"/>
      <c r="P26" s="171"/>
      <c r="Q26" s="171"/>
      <c r="R26" s="171"/>
      <c r="S26" s="172">
        <f t="shared" si="0"/>
        <v>0</v>
      </c>
    </row>
    <row r="27" spans="1:19" ht="15" customHeight="1">
      <c r="A27" s="267" t="s">
        <v>55</v>
      </c>
      <c r="B27" s="269" t="str">
        <f>VLOOKUP(A27,Resumo!$B$14:$C$24,2,FALSE)</f>
        <v>Elétrica</v>
      </c>
      <c r="C27" s="271">
        <f>VLOOKUP(B27,Resumo!$C$14:$D$24,2,FALSE)</f>
        <v>0</v>
      </c>
      <c r="D27" s="223"/>
      <c r="E27" s="177">
        <v>0.5</v>
      </c>
      <c r="F27" s="224">
        <v>0.5</v>
      </c>
      <c r="G27" s="235"/>
      <c r="H27" s="216"/>
      <c r="I27" s="175"/>
      <c r="J27" s="175"/>
      <c r="K27" s="175"/>
      <c r="L27" s="175"/>
      <c r="M27" s="175"/>
      <c r="N27" s="175"/>
      <c r="O27" s="175"/>
      <c r="P27" s="176"/>
      <c r="Q27" s="176"/>
      <c r="R27" s="176"/>
      <c r="S27" s="174">
        <f t="shared" si="0"/>
        <v>1</v>
      </c>
    </row>
    <row r="28" spans="1:19" ht="15" customHeight="1">
      <c r="A28" s="268"/>
      <c r="B28" s="270"/>
      <c r="C28" s="281"/>
      <c r="D28" s="226">
        <f>$C27*D27</f>
        <v>0</v>
      </c>
      <c r="E28" s="228">
        <f>$C27*E27</f>
        <v>0</v>
      </c>
      <c r="F28" s="227">
        <f t="shared" ref="F28:N28" si="13">$C$27*F27</f>
        <v>0</v>
      </c>
      <c r="G28" s="236">
        <f t="shared" si="13"/>
        <v>0</v>
      </c>
      <c r="H28" s="214">
        <f t="shared" si="13"/>
        <v>0</v>
      </c>
      <c r="I28" s="171">
        <f t="shared" si="13"/>
        <v>0</v>
      </c>
      <c r="J28" s="171">
        <f t="shared" si="13"/>
        <v>0</v>
      </c>
      <c r="K28" s="171">
        <f t="shared" si="13"/>
        <v>0</v>
      </c>
      <c r="L28" s="171">
        <f t="shared" si="13"/>
        <v>0</v>
      </c>
      <c r="M28" s="171">
        <f t="shared" si="13"/>
        <v>0</v>
      </c>
      <c r="N28" s="171">
        <f t="shared" si="13"/>
        <v>0</v>
      </c>
      <c r="O28" s="171">
        <f>$C$27*O27</f>
        <v>0</v>
      </c>
      <c r="P28" s="176"/>
      <c r="Q28" s="176"/>
      <c r="R28" s="176"/>
      <c r="S28" s="172">
        <f t="shared" si="0"/>
        <v>0</v>
      </c>
    </row>
    <row r="29" spans="1:19" ht="15" customHeight="1">
      <c r="A29" s="267" t="s">
        <v>56</v>
      </c>
      <c r="B29" s="269" t="str">
        <f>VLOOKUP(A29,Resumo!$B$14:$C$24,2,FALSE)</f>
        <v>Pintura</v>
      </c>
      <c r="C29" s="271">
        <f>VLOOKUP(B29,Resumo!$C$14:$D$24,2,FALSE)</f>
        <v>0</v>
      </c>
      <c r="D29" s="223"/>
      <c r="E29" s="177">
        <v>0.3</v>
      </c>
      <c r="F29" s="224">
        <v>0.7</v>
      </c>
      <c r="G29" s="235"/>
      <c r="H29" s="215"/>
      <c r="I29" s="173"/>
      <c r="J29" s="173"/>
      <c r="K29" s="173"/>
      <c r="L29" s="173"/>
      <c r="M29" s="173"/>
      <c r="N29" s="173"/>
      <c r="O29" s="173"/>
      <c r="P29" s="177"/>
      <c r="Q29" s="177"/>
      <c r="R29" s="177"/>
      <c r="S29" s="174">
        <f t="shared" si="0"/>
        <v>1</v>
      </c>
    </row>
    <row r="30" spans="1:19" ht="15" customHeight="1">
      <c r="A30" s="268"/>
      <c r="B30" s="270"/>
      <c r="C30" s="281"/>
      <c r="D30" s="226">
        <f>D29*$C29</f>
        <v>0</v>
      </c>
      <c r="E30" s="228">
        <f>E29*$C29</f>
        <v>0</v>
      </c>
      <c r="F30" s="227">
        <f t="shared" ref="F30:L30" si="14">$C$29*F29</f>
        <v>0</v>
      </c>
      <c r="G30" s="236">
        <f t="shared" si="14"/>
        <v>0</v>
      </c>
      <c r="H30" s="214">
        <f t="shared" si="14"/>
        <v>0</v>
      </c>
      <c r="I30" s="171">
        <f t="shared" si="14"/>
        <v>0</v>
      </c>
      <c r="J30" s="171">
        <f t="shared" si="14"/>
        <v>0</v>
      </c>
      <c r="K30" s="171">
        <f t="shared" si="14"/>
        <v>0</v>
      </c>
      <c r="L30" s="171">
        <f t="shared" si="14"/>
        <v>0</v>
      </c>
      <c r="M30" s="171">
        <f t="shared" ref="M30:R30" si="15">$C$29*M29</f>
        <v>0</v>
      </c>
      <c r="N30" s="171">
        <f t="shared" si="15"/>
        <v>0</v>
      </c>
      <c r="O30" s="171">
        <f t="shared" si="15"/>
        <v>0</v>
      </c>
      <c r="P30" s="171">
        <f t="shared" si="15"/>
        <v>0</v>
      </c>
      <c r="Q30" s="171">
        <f t="shared" si="15"/>
        <v>0</v>
      </c>
      <c r="R30" s="171">
        <f t="shared" si="15"/>
        <v>0</v>
      </c>
      <c r="S30" s="172">
        <f t="shared" si="0"/>
        <v>0</v>
      </c>
    </row>
    <row r="31" spans="1:19" ht="15" customHeight="1">
      <c r="A31" s="267" t="s">
        <v>59</v>
      </c>
      <c r="B31" s="269" t="str">
        <f>VLOOKUP(A31,Resumo!$B$14:$C$24,2,FALSE)</f>
        <v>Limpeza de obra</v>
      </c>
      <c r="C31" s="271">
        <f>VLOOKUP(B31,Resumo!$C$14:$D$24,2,FALSE)</f>
        <v>0</v>
      </c>
      <c r="D31" s="223"/>
      <c r="E31" s="177"/>
      <c r="F31" s="224">
        <v>1</v>
      </c>
      <c r="G31" s="235"/>
      <c r="H31" s="216"/>
      <c r="I31" s="175"/>
      <c r="J31" s="175"/>
      <c r="K31" s="175"/>
      <c r="L31" s="175"/>
      <c r="M31" s="175"/>
      <c r="N31" s="175"/>
      <c r="O31" s="175"/>
      <c r="P31" s="177"/>
      <c r="Q31" s="177"/>
      <c r="R31" s="177"/>
      <c r="S31" s="174">
        <f t="shared" si="0"/>
        <v>1</v>
      </c>
    </row>
    <row r="32" spans="1:19" ht="15" customHeight="1" thickBot="1">
      <c r="A32" s="268"/>
      <c r="B32" s="270"/>
      <c r="C32" s="272"/>
      <c r="D32" s="219">
        <f>$C31*D31</f>
        <v>0</v>
      </c>
      <c r="E32" s="233">
        <f>$C31*E31</f>
        <v>0</v>
      </c>
      <c r="F32" s="220">
        <f t="shared" ref="F32:N32" si="16">$C31*F31</f>
        <v>0</v>
      </c>
      <c r="G32" s="238">
        <f t="shared" si="16"/>
        <v>0</v>
      </c>
      <c r="H32" s="214">
        <f t="shared" si="16"/>
        <v>0</v>
      </c>
      <c r="I32" s="171">
        <f t="shared" si="16"/>
        <v>0</v>
      </c>
      <c r="J32" s="171">
        <f t="shared" si="16"/>
        <v>0</v>
      </c>
      <c r="K32" s="171">
        <f t="shared" si="16"/>
        <v>0</v>
      </c>
      <c r="L32" s="171">
        <f t="shared" si="16"/>
        <v>0</v>
      </c>
      <c r="M32" s="171">
        <f t="shared" si="16"/>
        <v>0</v>
      </c>
      <c r="N32" s="171">
        <f t="shared" si="16"/>
        <v>0</v>
      </c>
      <c r="O32" s="171">
        <f>$C31*O31</f>
        <v>0</v>
      </c>
      <c r="P32" s="171">
        <f>$C31*P31</f>
        <v>0</v>
      </c>
      <c r="Q32" s="171">
        <f>$C31*Q31</f>
        <v>0</v>
      </c>
      <c r="R32" s="171">
        <f>$C31*R31</f>
        <v>0</v>
      </c>
      <c r="S32" s="172">
        <f t="shared" si="0"/>
        <v>0</v>
      </c>
    </row>
    <row r="33" spans="1:19" ht="15.75" thickBot="1">
      <c r="A33" s="277" t="s">
        <v>81</v>
      </c>
      <c r="B33" s="278"/>
      <c r="C33" s="178">
        <f>SUM(C11:C32)</f>
        <v>0</v>
      </c>
      <c r="D33" s="217">
        <f>SUM(D12,D14,D16,D18,D20,D22,D24,D26,D28,D30,D32)</f>
        <v>0</v>
      </c>
      <c r="E33" s="217">
        <f t="shared" ref="E33" si="17">SUM(E12,E14,E16,E18,E20,E22,E24,E26,E28,E30,E32)</f>
        <v>0</v>
      </c>
      <c r="F33" s="241">
        <f t="shared" ref="F33" si="18">SUM(F12,F14,F16,F18,F20,F22,F24,F26,F28,F30,F32)</f>
        <v>0</v>
      </c>
      <c r="G33" s="239">
        <f t="shared" ref="G33" si="19">SUM(G12,G14,G16,G18,G20,G22,G24,G26,G28,G30,G32)</f>
        <v>0</v>
      </c>
      <c r="H33" s="179">
        <f t="shared" ref="H33" si="20">SUM(H12,H14,H16,H18,H20,H22,H24,H26,H28,H30,H32)</f>
        <v>0</v>
      </c>
      <c r="I33" s="179">
        <f t="shared" ref="I33" si="21">SUM(I12,I14,I16,I18,I20,I22,I24,I26,I28,I30,I32)</f>
        <v>0</v>
      </c>
      <c r="J33" s="179">
        <f t="shared" ref="J33" si="22">SUM(J12,J14,J16,J18,J20,J22,J24,J26,J28,J30,J32)</f>
        <v>0</v>
      </c>
      <c r="K33" s="179">
        <f t="shared" ref="K33" si="23">SUM(K12,K14,K16,K18,K20,K22,K24,K26,K28,K30,K32)</f>
        <v>0</v>
      </c>
      <c r="L33" s="179">
        <f t="shared" ref="L33" si="24">SUM(L12,L14,L16,L18,L20,L22,L24,L26,L28,L30,L32)</f>
        <v>0</v>
      </c>
      <c r="M33" s="179">
        <f t="shared" ref="M33" si="25">SUM(M12,M14,M16,M18,M20,M22,M24,M26,M28,M30,M32)</f>
        <v>0</v>
      </c>
      <c r="N33" s="179">
        <f t="shared" ref="N33" si="26">SUM(N12,N14,N16,N18,N20,N22,N24,N26,N28,N30,N32)</f>
        <v>0</v>
      </c>
      <c r="O33" s="179">
        <f t="shared" ref="O33" si="27">SUM(O12,O14,O16,O18,O20,O22,O24,O26,O28,O30,O32)</f>
        <v>0</v>
      </c>
      <c r="P33" s="179">
        <f t="shared" ref="P33" si="28">SUM(P12,P14,P16,P18,P20,P22,P24,P26,P28,P30,P32)</f>
        <v>0</v>
      </c>
      <c r="Q33" s="179">
        <f t="shared" ref="Q33" si="29">SUM(Q12,Q14,Q16,Q18,Q20,Q22,Q24,Q26,Q28,Q30,Q32)</f>
        <v>0</v>
      </c>
      <c r="R33" s="179">
        <f t="shared" ref="R33:S33" si="30">SUM(R12,R14,R16,R18,R20,R22,R24,R26,R28,R30,R32)</f>
        <v>0</v>
      </c>
      <c r="S33" s="217">
        <f t="shared" si="30"/>
        <v>0</v>
      </c>
    </row>
    <row r="34" spans="1:19" ht="15.75" thickBot="1">
      <c r="A34" s="279" t="str">
        <f>Planilha!A78</f>
        <v>BDI obra</v>
      </c>
      <c r="B34" s="280"/>
      <c r="C34" s="180">
        <f>Planilha!G78</f>
        <v>0</v>
      </c>
      <c r="D34" s="181">
        <f>D33*Planilha!$F$78</f>
        <v>0</v>
      </c>
      <c r="E34" s="181">
        <f>E33*Planilha!$F$78</f>
        <v>0</v>
      </c>
      <c r="F34" s="242">
        <f>F33*Planilha!$F$78</f>
        <v>0</v>
      </c>
      <c r="G34" s="240">
        <f>G33*Planilha!$F$78</f>
        <v>0</v>
      </c>
      <c r="H34" s="181">
        <f>H33*Planilha!$F$78</f>
        <v>0</v>
      </c>
      <c r="I34" s="181">
        <f>I33*Planilha!$F$78</f>
        <v>0</v>
      </c>
      <c r="J34" s="181">
        <f>J33*Planilha!$F$78</f>
        <v>0</v>
      </c>
      <c r="K34" s="181">
        <f>K33*Planilha!$F$78</f>
        <v>0</v>
      </c>
      <c r="L34" s="181">
        <f>L33*Planilha!$F$78</f>
        <v>0</v>
      </c>
      <c r="M34" s="181">
        <f>M33*Planilha!$F$78</f>
        <v>0</v>
      </c>
      <c r="N34" s="181">
        <f>N33*Planilha!$F$78</f>
        <v>0</v>
      </c>
      <c r="O34" s="181">
        <f>O33*Planilha!$F$78</f>
        <v>0</v>
      </c>
      <c r="P34" s="181">
        <f>P33*Planilha!$F$78</f>
        <v>0</v>
      </c>
      <c r="Q34" s="181">
        <f>Q33*Planilha!$F$78</f>
        <v>0</v>
      </c>
      <c r="R34" s="181">
        <f>R33*Planilha!$F$78</f>
        <v>0</v>
      </c>
      <c r="S34" s="182">
        <f>SUM(D34:R34)</f>
        <v>0</v>
      </c>
    </row>
    <row r="35" spans="1:19" ht="15.75" thickBot="1">
      <c r="A35" s="275" t="s">
        <v>143</v>
      </c>
      <c r="B35" s="276"/>
      <c r="C35" s="189">
        <f>C33+C34</f>
        <v>0</v>
      </c>
      <c r="D35" s="243">
        <f>SUM(D33:D34)</f>
        <v>0</v>
      </c>
      <c r="E35" s="190">
        <f t="shared" ref="E35:R35" si="31">SUM(E33:E34)</f>
        <v>0</v>
      </c>
      <c r="F35" s="190">
        <f t="shared" si="31"/>
        <v>0</v>
      </c>
      <c r="G35" s="190">
        <f t="shared" si="31"/>
        <v>0</v>
      </c>
      <c r="H35" s="190">
        <f t="shared" si="31"/>
        <v>0</v>
      </c>
      <c r="I35" s="190">
        <f t="shared" si="31"/>
        <v>0</v>
      </c>
      <c r="J35" s="190">
        <f t="shared" si="31"/>
        <v>0</v>
      </c>
      <c r="K35" s="190">
        <f t="shared" si="31"/>
        <v>0</v>
      </c>
      <c r="L35" s="190">
        <f t="shared" si="31"/>
        <v>0</v>
      </c>
      <c r="M35" s="190">
        <f t="shared" si="31"/>
        <v>0</v>
      </c>
      <c r="N35" s="190">
        <f t="shared" si="31"/>
        <v>0</v>
      </c>
      <c r="O35" s="190">
        <f t="shared" si="31"/>
        <v>0</v>
      </c>
      <c r="P35" s="190">
        <f t="shared" si="31"/>
        <v>0</v>
      </c>
      <c r="Q35" s="190">
        <f t="shared" si="31"/>
        <v>0</v>
      </c>
      <c r="R35" s="190">
        <f t="shared" si="31"/>
        <v>0</v>
      </c>
      <c r="S35" s="191"/>
    </row>
    <row r="36" spans="1:19" ht="15.75" thickBot="1">
      <c r="A36" s="273" t="s">
        <v>88</v>
      </c>
      <c r="B36" s="274"/>
      <c r="C36" s="192"/>
      <c r="D36" s="243">
        <f>D35</f>
        <v>0</v>
      </c>
      <c r="E36" s="190">
        <f>E35+D36</f>
        <v>0</v>
      </c>
      <c r="F36" s="190">
        <f t="shared" ref="F36:P36" si="32">F35+E36</f>
        <v>0</v>
      </c>
      <c r="G36" s="190">
        <f t="shared" si="32"/>
        <v>0</v>
      </c>
      <c r="H36" s="190">
        <f t="shared" si="32"/>
        <v>0</v>
      </c>
      <c r="I36" s="190">
        <f t="shared" si="32"/>
        <v>0</v>
      </c>
      <c r="J36" s="190">
        <f t="shared" si="32"/>
        <v>0</v>
      </c>
      <c r="K36" s="190">
        <f t="shared" si="32"/>
        <v>0</v>
      </c>
      <c r="L36" s="190">
        <f t="shared" si="32"/>
        <v>0</v>
      </c>
      <c r="M36" s="190">
        <f t="shared" si="32"/>
        <v>0</v>
      </c>
      <c r="N36" s="190">
        <f t="shared" si="32"/>
        <v>0</v>
      </c>
      <c r="O36" s="190">
        <f t="shared" si="32"/>
        <v>0</v>
      </c>
      <c r="P36" s="190">
        <f t="shared" si="32"/>
        <v>0</v>
      </c>
      <c r="Q36" s="190">
        <f>Q35+P36</f>
        <v>0</v>
      </c>
      <c r="R36" s="190">
        <f>ROUND(R35,2)+ROUND(Q36,2)</f>
        <v>0</v>
      </c>
      <c r="S36" s="191"/>
    </row>
    <row r="37" spans="1:19">
      <c r="A37" s="119"/>
      <c r="B37" s="119"/>
      <c r="C37" s="119"/>
      <c r="D37" s="119"/>
      <c r="E37" s="119"/>
      <c r="F37" s="119"/>
      <c r="G37" s="119"/>
      <c r="H37" s="119"/>
      <c r="I37" s="119"/>
      <c r="J37" s="119"/>
      <c r="K37" s="119"/>
      <c r="L37" s="119"/>
      <c r="M37" s="119"/>
      <c r="N37" s="119" t="s">
        <v>119</v>
      </c>
      <c r="O37" s="119"/>
      <c r="P37" s="119"/>
      <c r="Q37" s="119"/>
      <c r="R37" s="119"/>
      <c r="S37" s="119"/>
    </row>
  </sheetData>
  <mergeCells count="37">
    <mergeCell ref="A11:A12"/>
    <mergeCell ref="B11:B12"/>
    <mergeCell ref="C11:C12"/>
    <mergeCell ref="A13:A14"/>
    <mergeCell ref="B13:B14"/>
    <mergeCell ref="C13:C14"/>
    <mergeCell ref="A15:A16"/>
    <mergeCell ref="B15:B16"/>
    <mergeCell ref="C15:C16"/>
    <mergeCell ref="A17:A18"/>
    <mergeCell ref="B17:B18"/>
    <mergeCell ref="C17:C18"/>
    <mergeCell ref="A19:A20"/>
    <mergeCell ref="B19:B20"/>
    <mergeCell ref="C19:C20"/>
    <mergeCell ref="A21:A22"/>
    <mergeCell ref="B21:B22"/>
    <mergeCell ref="C21:C22"/>
    <mergeCell ref="A23:A24"/>
    <mergeCell ref="B23:B24"/>
    <mergeCell ref="C23:C24"/>
    <mergeCell ref="A25:A26"/>
    <mergeCell ref="B25:B26"/>
    <mergeCell ref="C25:C26"/>
    <mergeCell ref="A27:A28"/>
    <mergeCell ref="B27:B28"/>
    <mergeCell ref="C27:C28"/>
    <mergeCell ref="A29:A30"/>
    <mergeCell ref="B29:B30"/>
    <mergeCell ref="C29:C30"/>
    <mergeCell ref="A31:A32"/>
    <mergeCell ref="B31:B32"/>
    <mergeCell ref="C31:C32"/>
    <mergeCell ref="A36:B36"/>
    <mergeCell ref="A35:B35"/>
    <mergeCell ref="A33:B33"/>
    <mergeCell ref="A34:B34"/>
  </mergeCells>
  <conditionalFormatting sqref="D11:G11">
    <cfRule type="cellIs" dxfId="10" priority="11" operator="greaterThan">
      <formula>0</formula>
    </cfRule>
  </conditionalFormatting>
  <conditionalFormatting sqref="D13:G13">
    <cfRule type="cellIs" dxfId="9" priority="10" operator="greaterThan">
      <formula>0</formula>
    </cfRule>
  </conditionalFormatting>
  <conditionalFormatting sqref="D15:G15">
    <cfRule type="cellIs" dxfId="8" priority="9" operator="greaterThan">
      <formula>0</formula>
    </cfRule>
  </conditionalFormatting>
  <conditionalFormatting sqref="D17:G17">
    <cfRule type="cellIs" dxfId="7" priority="8" operator="greaterThan">
      <formula>0</formula>
    </cfRule>
  </conditionalFormatting>
  <conditionalFormatting sqref="D19:G19">
    <cfRule type="cellIs" dxfId="6" priority="7" operator="greaterThan">
      <formula>0</formula>
    </cfRule>
  </conditionalFormatting>
  <conditionalFormatting sqref="D21:G21">
    <cfRule type="cellIs" dxfId="5" priority="6" operator="greaterThan">
      <formula>0</formula>
    </cfRule>
  </conditionalFormatting>
  <conditionalFormatting sqref="D23:G23">
    <cfRule type="cellIs" dxfId="4" priority="5" operator="greaterThan">
      <formula>0</formula>
    </cfRule>
  </conditionalFormatting>
  <conditionalFormatting sqref="D25:G25">
    <cfRule type="cellIs" dxfId="3" priority="4" operator="greaterThan">
      <formula>0</formula>
    </cfRule>
  </conditionalFormatting>
  <conditionalFormatting sqref="D27:G27">
    <cfRule type="cellIs" dxfId="2" priority="3" operator="greaterThan">
      <formula>0</formula>
    </cfRule>
  </conditionalFormatting>
  <conditionalFormatting sqref="D29:G29">
    <cfRule type="cellIs" dxfId="1" priority="2" operator="greaterThan">
      <formula>0</formula>
    </cfRule>
  </conditionalFormatting>
  <conditionalFormatting sqref="D31:G31">
    <cfRule type="cellIs" dxfId="0" priority="1" operator="greaterThan">
      <formula>0</formula>
    </cfRule>
  </conditionalFormatting>
  <printOptions horizontalCentered="1" verticalCentered="1"/>
  <pageMargins left="0.23622047244094491" right="0.23622047244094491" top="1.1417322834645669" bottom="0.74803149606299213" header="0.31496062992125984" footer="0.31496062992125984"/>
  <pageSetup paperSize="9" scale="64" orientation="landscape" horizontalDpi="1200" verticalDpi="1200" r:id="rId1"/>
  <headerFooter>
    <oddHeader>&amp;C&amp;G</oddHeader>
    <oddFooter>&amp;L&amp;"Verdana,Negrito"|Coordenadoria Geral de Administração   |Grupo Técnico de Edificações&amp;"Verdana,Normal"
Av. Dr. Enéas de Carvalho Aguiar, 188 | CEP 05403-000 |São Paulo - SP | Telefone: (11) 3066-8664&amp;R&amp;"Verdana,Normal"Página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5</vt:i4>
      </vt:variant>
    </vt:vector>
  </HeadingPairs>
  <TitlesOfParts>
    <vt:vector size="8" baseType="lpstr">
      <vt:lpstr>Planilha</vt:lpstr>
      <vt:lpstr>Resumo</vt:lpstr>
      <vt:lpstr>Cronograma</vt:lpstr>
      <vt:lpstr>Cronograma!Area_de_impressao</vt:lpstr>
      <vt:lpstr>Planilha!Area_de_impressao</vt:lpstr>
      <vt:lpstr>Resumo!Area_de_impressao</vt:lpstr>
      <vt:lpstr>Cronograma!Titulos_de_impressao</vt:lpstr>
      <vt:lpstr>Planilha!Titulos_de_impressao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Lima Conserva</cp:lastModifiedBy>
  <cp:lastPrinted>2021-02-17T12:05:11Z</cp:lastPrinted>
  <dcterms:created xsi:type="dcterms:W3CDTF">2017-06-28T14:49:31Z</dcterms:created>
  <dcterms:modified xsi:type="dcterms:W3CDTF">2021-05-05T18:30:19Z</dcterms:modified>
</cp:coreProperties>
</file>