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Paris\fs02$\CRH\GADI\SELECAO\8- SITE CRH\1- GADI\Material de Apoio\1- Modelos\10- Planilha de Impacto Orçamentário e Financeiro - Concurso e CTD\"/>
    </mc:Choice>
  </mc:AlternateContent>
  <xr:revisionPtr revIDLastSave="0" documentId="13_ncr:1_{DE8FBCA4-FAF1-43E7-9B7F-2725409CAB7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ARC VENC - 1º ANO" sheetId="9" r:id="rId1"/>
    <sheet name="PARC VENC - 2º ANO" sheetId="10" r:id="rId2"/>
    <sheet name="PARC VENC - 3º ANO" sheetId="12" r:id="rId3"/>
    <sheet name="Cálculo 1º Ano" sheetId="13" state="hidden" r:id="rId4"/>
    <sheet name="Cálculo 2º Ano" sheetId="14" state="hidden" r:id="rId5"/>
    <sheet name="Cálculo 3º Ano" sheetId="15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5" l="1"/>
  <c r="B37" i="15"/>
  <c r="B38" i="15"/>
  <c r="B35" i="15"/>
  <c r="B36" i="14"/>
  <c r="B37" i="14"/>
  <c r="B38" i="14"/>
  <c r="B35" i="14"/>
  <c r="B33" i="15"/>
  <c r="B34" i="15"/>
  <c r="B32" i="15"/>
  <c r="AE17" i="15" s="1"/>
  <c r="B33" i="14"/>
  <c r="B34" i="14"/>
  <c r="B32" i="14"/>
  <c r="AD17" i="15"/>
  <c r="AG17" i="14"/>
  <c r="AF17" i="14"/>
  <c r="AC17" i="14"/>
  <c r="AB17" i="14"/>
  <c r="AA17" i="14"/>
  <c r="Z17" i="14"/>
  <c r="Y17" i="14"/>
  <c r="X17" i="14"/>
  <c r="W17" i="14"/>
  <c r="U17" i="14"/>
  <c r="T17" i="14"/>
  <c r="Q17" i="14"/>
  <c r="P17" i="14"/>
  <c r="O17" i="14"/>
  <c r="N17" i="14"/>
  <c r="M17" i="14"/>
  <c r="L17" i="14"/>
  <c r="K17" i="14"/>
  <c r="I17" i="14"/>
  <c r="H17" i="14"/>
  <c r="E17" i="14"/>
  <c r="D17" i="14"/>
  <c r="C17" i="14"/>
  <c r="B17" i="14"/>
  <c r="R17" i="15" l="1"/>
  <c r="K17" i="15"/>
  <c r="W17" i="15"/>
  <c r="B17" i="15"/>
  <c r="N17" i="15"/>
  <c r="Z17" i="15"/>
  <c r="Y17" i="15"/>
  <c r="C17" i="15"/>
  <c r="O17" i="15"/>
  <c r="AA17" i="15"/>
  <c r="D17" i="15"/>
  <c r="P17" i="15"/>
  <c r="AB17" i="15"/>
  <c r="L17" i="15"/>
  <c r="M17" i="15"/>
  <c r="E17" i="15"/>
  <c r="Q17" i="15"/>
  <c r="AC17" i="15"/>
  <c r="X17" i="15"/>
  <c r="G17" i="15"/>
  <c r="S17" i="15"/>
  <c r="AF17" i="15"/>
  <c r="F17" i="15"/>
  <c r="H17" i="15"/>
  <c r="T17" i="15"/>
  <c r="AH17" i="15"/>
  <c r="I17" i="15"/>
  <c r="U17" i="15"/>
  <c r="J17" i="15"/>
  <c r="V17" i="15"/>
  <c r="AG17" i="15"/>
  <c r="F17" i="14"/>
  <c r="R17" i="14"/>
  <c r="AD17" i="14"/>
  <c r="G17" i="14"/>
  <c r="S17" i="14"/>
  <c r="AE17" i="14"/>
  <c r="J17" i="14"/>
  <c r="V17" i="14"/>
  <c r="AH17" i="14"/>
  <c r="D19" i="12"/>
  <c r="G20" i="9"/>
  <c r="G25" i="9" s="1"/>
  <c r="G16" i="13" s="1"/>
  <c r="AC22" i="9"/>
  <c r="AC22" i="10" s="1"/>
  <c r="AH19" i="12"/>
  <c r="AG19" i="12"/>
  <c r="AF19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C19" i="12"/>
  <c r="B19" i="12"/>
  <c r="AH19" i="10"/>
  <c r="AG19" i="10"/>
  <c r="AD19" i="10"/>
  <c r="AE19" i="10"/>
  <c r="AF19" i="10"/>
  <c r="AC19" i="10"/>
  <c r="X19" i="10"/>
  <c r="Y19" i="10"/>
  <c r="Z19" i="10"/>
  <c r="AA19" i="10"/>
  <c r="AB19" i="10"/>
  <c r="W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H19" i="10"/>
  <c r="C19" i="10"/>
  <c r="D19" i="10"/>
  <c r="E19" i="10"/>
  <c r="F19" i="10"/>
  <c r="G19" i="10"/>
  <c r="B19" i="10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C11" i="15"/>
  <c r="D11" i="15"/>
  <c r="E11" i="15"/>
  <c r="F11" i="15"/>
  <c r="G11" i="15"/>
  <c r="H11" i="15"/>
  <c r="B11" i="15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C11" i="14"/>
  <c r="D11" i="14"/>
  <c r="E11" i="14"/>
  <c r="F11" i="14"/>
  <c r="G11" i="14"/>
  <c r="B11" i="14"/>
  <c r="H11" i="14"/>
  <c r="C11" i="13"/>
  <c r="D11" i="13"/>
  <c r="E11" i="13"/>
  <c r="F11" i="13"/>
  <c r="G11" i="13"/>
  <c r="B11" i="13"/>
  <c r="AG11" i="13"/>
  <c r="A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H11" i="13"/>
  <c r="C20" i="9" l="1"/>
  <c r="C25" i="9" s="1"/>
  <c r="C16" i="13" s="1"/>
  <c r="D20" i="9"/>
  <c r="D25" i="9" s="1"/>
  <c r="D16" i="13" s="1"/>
  <c r="E20" i="9"/>
  <c r="E25" i="9" s="1"/>
  <c r="E16" i="13" s="1"/>
  <c r="F20" i="9"/>
  <c r="F25" i="9" s="1"/>
  <c r="F16" i="13" s="1"/>
  <c r="B20" i="9"/>
  <c r="B25" i="9" s="1"/>
  <c r="B16" i="13" s="1"/>
  <c r="AH20" i="9"/>
  <c r="AH25" i="9" s="1"/>
  <c r="AH16" i="13" s="1"/>
  <c r="AG20" i="9"/>
  <c r="AG25" i="9" s="1"/>
  <c r="AG16" i="13" s="1"/>
  <c r="X20" i="9"/>
  <c r="X25" i="9" s="1"/>
  <c r="X16" i="13" s="1"/>
  <c r="Y20" i="9"/>
  <c r="Y25" i="9" s="1"/>
  <c r="Y16" i="13" s="1"/>
  <c r="Z20" i="9"/>
  <c r="Z25" i="9" s="1"/>
  <c r="Z16" i="13" s="1"/>
  <c r="AA20" i="9"/>
  <c r="AA25" i="9" s="1"/>
  <c r="AA16" i="13" s="1"/>
  <c r="AB20" i="9"/>
  <c r="AB25" i="9" s="1"/>
  <c r="AB16" i="13" s="1"/>
  <c r="W20" i="9"/>
  <c r="W25" i="9" s="1"/>
  <c r="W16" i="13" s="1"/>
  <c r="I20" i="9"/>
  <c r="I25" i="9" s="1"/>
  <c r="I16" i="13" s="1"/>
  <c r="J20" i="9"/>
  <c r="J25" i="9" s="1"/>
  <c r="J16" i="13" s="1"/>
  <c r="K20" i="9"/>
  <c r="K25" i="9" s="1"/>
  <c r="K16" i="13" s="1"/>
  <c r="L20" i="9"/>
  <c r="L25" i="9" s="1"/>
  <c r="L16" i="13" s="1"/>
  <c r="M20" i="9"/>
  <c r="M25" i="9" s="1"/>
  <c r="M16" i="13" s="1"/>
  <c r="N20" i="9"/>
  <c r="N25" i="9" s="1"/>
  <c r="N16" i="13" s="1"/>
  <c r="O20" i="9"/>
  <c r="O25" i="9" s="1"/>
  <c r="O16" i="13" s="1"/>
  <c r="O25" i="13" s="1"/>
  <c r="P20" i="9"/>
  <c r="P25" i="9" s="1"/>
  <c r="P16" i="13" s="1"/>
  <c r="Q20" i="9"/>
  <c r="Q25" i="9" s="1"/>
  <c r="Q16" i="13" s="1"/>
  <c r="R20" i="9"/>
  <c r="R25" i="9" s="1"/>
  <c r="R16" i="13" s="1"/>
  <c r="S20" i="9"/>
  <c r="S25" i="9" s="1"/>
  <c r="S16" i="13" s="1"/>
  <c r="T20" i="9"/>
  <c r="T25" i="9" s="1"/>
  <c r="T16" i="13" s="1"/>
  <c r="U20" i="9"/>
  <c r="U25" i="9" s="1"/>
  <c r="U16" i="13" s="1"/>
  <c r="V20" i="9"/>
  <c r="V25" i="9" s="1"/>
  <c r="V16" i="13" s="1"/>
  <c r="H20" i="9"/>
  <c r="H25" i="9" s="1"/>
  <c r="H16" i="13" s="1"/>
  <c r="AB9" i="10"/>
  <c r="AC9" i="10"/>
  <c r="G32" i="12"/>
  <c r="F32" i="12"/>
  <c r="E32" i="12"/>
  <c r="D32" i="12"/>
  <c r="C32" i="12"/>
  <c r="B32" i="12"/>
  <c r="AH31" i="12"/>
  <c r="AG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B31" i="12"/>
  <c r="AH31" i="10"/>
  <c r="AG31" i="10"/>
  <c r="X31" i="10"/>
  <c r="Y31" i="10"/>
  <c r="Z31" i="10"/>
  <c r="AA31" i="10"/>
  <c r="AB31" i="10"/>
  <c r="X32" i="10"/>
  <c r="Y32" i="10"/>
  <c r="Z32" i="10"/>
  <c r="AA32" i="10"/>
  <c r="AB32" i="10"/>
  <c r="W32" i="10"/>
  <c r="W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H31" i="10"/>
  <c r="C31" i="10"/>
  <c r="D31" i="10"/>
  <c r="E31" i="10"/>
  <c r="F31" i="10"/>
  <c r="G31" i="10"/>
  <c r="C32" i="10"/>
  <c r="D32" i="10"/>
  <c r="E32" i="10"/>
  <c r="F32" i="10"/>
  <c r="G32" i="10"/>
  <c r="B32" i="10"/>
  <c r="B31" i="10"/>
  <c r="N29" i="9"/>
  <c r="N30" i="12" s="1"/>
  <c r="AG11" i="12"/>
  <c r="AH11" i="12"/>
  <c r="AG12" i="12"/>
  <c r="AH12" i="12"/>
  <c r="AG13" i="12"/>
  <c r="AH13" i="12"/>
  <c r="AG14" i="12"/>
  <c r="AH14" i="12"/>
  <c r="AF12" i="12"/>
  <c r="AF13" i="12"/>
  <c r="AF14" i="12"/>
  <c r="AF15" i="12"/>
  <c r="AF16" i="12"/>
  <c r="AC12" i="12"/>
  <c r="AD12" i="12"/>
  <c r="AE12" i="12"/>
  <c r="AC13" i="12"/>
  <c r="AD13" i="12"/>
  <c r="AE13" i="12"/>
  <c r="AC14" i="12"/>
  <c r="AD14" i="12"/>
  <c r="AE14" i="12"/>
  <c r="AC15" i="12"/>
  <c r="AD15" i="12"/>
  <c r="AE15" i="12"/>
  <c r="AC16" i="12"/>
  <c r="AD16" i="12"/>
  <c r="AE16" i="12"/>
  <c r="Y11" i="12"/>
  <c r="Z11" i="12"/>
  <c r="AA11" i="12"/>
  <c r="AB11" i="12"/>
  <c r="Y12" i="12"/>
  <c r="Z12" i="12"/>
  <c r="AA12" i="12"/>
  <c r="AB12" i="12"/>
  <c r="Y13" i="12"/>
  <c r="Z13" i="12"/>
  <c r="AA13" i="12"/>
  <c r="AB13" i="12"/>
  <c r="Y14" i="12"/>
  <c r="Z14" i="12"/>
  <c r="AA14" i="12"/>
  <c r="AB14" i="12"/>
  <c r="Y15" i="12"/>
  <c r="Z15" i="12"/>
  <c r="AA15" i="12"/>
  <c r="AB15" i="12"/>
  <c r="Y16" i="12"/>
  <c r="Z16" i="12"/>
  <c r="AA16" i="12"/>
  <c r="AB16" i="12"/>
  <c r="X11" i="12"/>
  <c r="X12" i="12"/>
  <c r="X13" i="12"/>
  <c r="X14" i="12"/>
  <c r="X15" i="12"/>
  <c r="X16" i="12"/>
  <c r="W11" i="12"/>
  <c r="W12" i="12"/>
  <c r="W13" i="12"/>
  <c r="W14" i="12"/>
  <c r="W15" i="12"/>
  <c r="W16" i="12"/>
  <c r="U12" i="12"/>
  <c r="V12" i="12"/>
  <c r="U13" i="12"/>
  <c r="V13" i="12"/>
  <c r="U14" i="12"/>
  <c r="V14" i="12"/>
  <c r="U15" i="12"/>
  <c r="V15" i="12"/>
  <c r="U16" i="12"/>
  <c r="V16" i="12"/>
  <c r="T12" i="12"/>
  <c r="T13" i="12"/>
  <c r="T14" i="12"/>
  <c r="T15" i="12"/>
  <c r="T16" i="12"/>
  <c r="S12" i="12"/>
  <c r="S13" i="12"/>
  <c r="S14" i="12"/>
  <c r="S15" i="12"/>
  <c r="S16" i="12"/>
  <c r="R12" i="12"/>
  <c r="R13" i="12"/>
  <c r="R14" i="12"/>
  <c r="R15" i="12"/>
  <c r="R16" i="12"/>
  <c r="P13" i="12"/>
  <c r="Q13" i="12"/>
  <c r="P14" i="12"/>
  <c r="Q14" i="12"/>
  <c r="P15" i="12"/>
  <c r="Q15" i="12"/>
  <c r="P16" i="12"/>
  <c r="Q16" i="12"/>
  <c r="O14" i="12"/>
  <c r="O15" i="12"/>
  <c r="O16" i="12"/>
  <c r="H13" i="12"/>
  <c r="I13" i="12"/>
  <c r="J13" i="12"/>
  <c r="K13" i="12"/>
  <c r="L13" i="12"/>
  <c r="M13" i="12"/>
  <c r="N13" i="12"/>
  <c r="H14" i="12"/>
  <c r="I14" i="12"/>
  <c r="J14" i="12"/>
  <c r="K14" i="12"/>
  <c r="L14" i="12"/>
  <c r="M14" i="12"/>
  <c r="N14" i="12"/>
  <c r="H15" i="12"/>
  <c r="I15" i="12"/>
  <c r="J15" i="12"/>
  <c r="K15" i="12"/>
  <c r="L15" i="12"/>
  <c r="M15" i="12"/>
  <c r="N15" i="12"/>
  <c r="H16" i="12"/>
  <c r="I16" i="12"/>
  <c r="J16" i="12"/>
  <c r="K16" i="12"/>
  <c r="L16" i="12"/>
  <c r="M16" i="12"/>
  <c r="N16" i="12"/>
  <c r="D12" i="12"/>
  <c r="E12" i="12"/>
  <c r="F12" i="12"/>
  <c r="G12" i="12"/>
  <c r="D13" i="12"/>
  <c r="E13" i="12"/>
  <c r="F13" i="12"/>
  <c r="G13" i="12"/>
  <c r="D14" i="12"/>
  <c r="E14" i="12"/>
  <c r="F14" i="12"/>
  <c r="G14" i="12"/>
  <c r="D15" i="12"/>
  <c r="E15" i="12"/>
  <c r="F15" i="12"/>
  <c r="G15" i="12"/>
  <c r="D16" i="12"/>
  <c r="E16" i="12"/>
  <c r="F16" i="12"/>
  <c r="G16" i="12"/>
  <c r="B13" i="12"/>
  <c r="C13" i="12"/>
  <c r="B14" i="12"/>
  <c r="C14" i="12"/>
  <c r="B15" i="12"/>
  <c r="C15" i="12"/>
  <c r="B16" i="12"/>
  <c r="C16" i="12"/>
  <c r="AG11" i="10"/>
  <c r="AH11" i="10"/>
  <c r="AG12" i="10"/>
  <c r="AH12" i="10"/>
  <c r="AG13" i="10"/>
  <c r="AH13" i="10"/>
  <c r="AG14" i="10"/>
  <c r="AH14" i="10"/>
  <c r="AG15" i="10"/>
  <c r="AH15" i="10"/>
  <c r="AG16" i="10"/>
  <c r="AH16" i="10"/>
  <c r="AC12" i="10"/>
  <c r="AD12" i="10"/>
  <c r="AE12" i="10"/>
  <c r="AF12" i="10"/>
  <c r="AC13" i="10"/>
  <c r="AD13" i="10"/>
  <c r="AE13" i="10"/>
  <c r="AF13" i="10"/>
  <c r="AC14" i="10"/>
  <c r="AD14" i="10"/>
  <c r="AE14" i="10"/>
  <c r="AF14" i="10"/>
  <c r="AC15" i="10"/>
  <c r="AD15" i="10"/>
  <c r="AE15" i="10"/>
  <c r="AF15" i="10"/>
  <c r="AC16" i="10"/>
  <c r="AD16" i="10"/>
  <c r="AE16" i="10"/>
  <c r="AF16" i="10"/>
  <c r="Z11" i="10"/>
  <c r="AA11" i="10"/>
  <c r="AB11" i="10"/>
  <c r="Z12" i="10"/>
  <c r="AA12" i="10"/>
  <c r="AB12" i="10"/>
  <c r="Z13" i="10"/>
  <c r="AA13" i="10"/>
  <c r="AB13" i="10"/>
  <c r="Z14" i="10"/>
  <c r="AA14" i="10"/>
  <c r="AB14" i="10"/>
  <c r="Z15" i="10"/>
  <c r="AA15" i="10"/>
  <c r="AB15" i="10"/>
  <c r="Z16" i="10"/>
  <c r="AA16" i="10"/>
  <c r="AB16" i="10"/>
  <c r="Y11" i="10"/>
  <c r="Y12" i="10"/>
  <c r="Y13" i="10"/>
  <c r="Y14" i="10"/>
  <c r="Y15" i="10"/>
  <c r="Y16" i="10"/>
  <c r="X16" i="10"/>
  <c r="X13" i="10"/>
  <c r="X14" i="10"/>
  <c r="X11" i="10"/>
  <c r="W11" i="10"/>
  <c r="W12" i="10"/>
  <c r="W13" i="10"/>
  <c r="W14" i="10"/>
  <c r="W15" i="10"/>
  <c r="W16" i="10"/>
  <c r="U12" i="10"/>
  <c r="V12" i="10"/>
  <c r="U13" i="10"/>
  <c r="V13" i="10"/>
  <c r="U14" i="10"/>
  <c r="V14" i="10"/>
  <c r="U15" i="10"/>
  <c r="V15" i="10"/>
  <c r="U16" i="10"/>
  <c r="V16" i="10"/>
  <c r="T14" i="10"/>
  <c r="T15" i="10"/>
  <c r="T16" i="10"/>
  <c r="T12" i="10"/>
  <c r="R12" i="10"/>
  <c r="S12" i="10"/>
  <c r="R13" i="10"/>
  <c r="S13" i="10"/>
  <c r="R14" i="10"/>
  <c r="S14" i="10"/>
  <c r="R15" i="10"/>
  <c r="S15" i="10"/>
  <c r="R16" i="10"/>
  <c r="S16" i="10"/>
  <c r="P13" i="10"/>
  <c r="Q13" i="10"/>
  <c r="P14" i="10"/>
  <c r="Q14" i="10"/>
  <c r="P15" i="10"/>
  <c r="Q15" i="10"/>
  <c r="P16" i="10"/>
  <c r="Q16" i="10"/>
  <c r="O14" i="10"/>
  <c r="O15" i="10"/>
  <c r="O16" i="10"/>
  <c r="H13" i="10"/>
  <c r="I13" i="10"/>
  <c r="J13" i="10"/>
  <c r="K13" i="10"/>
  <c r="L13" i="10"/>
  <c r="M13" i="10"/>
  <c r="N13" i="10"/>
  <c r="H14" i="10"/>
  <c r="I14" i="10"/>
  <c r="J14" i="10"/>
  <c r="K14" i="10"/>
  <c r="L14" i="10"/>
  <c r="M14" i="10"/>
  <c r="N14" i="10"/>
  <c r="H15" i="10"/>
  <c r="I15" i="10"/>
  <c r="J15" i="10"/>
  <c r="K15" i="10"/>
  <c r="L15" i="10"/>
  <c r="M15" i="10"/>
  <c r="N15" i="10"/>
  <c r="H16" i="10"/>
  <c r="I16" i="10"/>
  <c r="J16" i="10"/>
  <c r="K16" i="10"/>
  <c r="L16" i="10"/>
  <c r="M16" i="10"/>
  <c r="N16" i="10"/>
  <c r="D12" i="10"/>
  <c r="E12" i="10"/>
  <c r="F12" i="10"/>
  <c r="G12" i="10"/>
  <c r="D13" i="10"/>
  <c r="E13" i="10"/>
  <c r="F13" i="10"/>
  <c r="G13" i="10"/>
  <c r="D14" i="10"/>
  <c r="E14" i="10"/>
  <c r="F14" i="10"/>
  <c r="G14" i="10"/>
  <c r="D15" i="10"/>
  <c r="E15" i="10"/>
  <c r="F15" i="10"/>
  <c r="G15" i="10"/>
  <c r="D16" i="10"/>
  <c r="E16" i="10"/>
  <c r="F16" i="10"/>
  <c r="G16" i="10"/>
  <c r="C13" i="10"/>
  <c r="C14" i="10"/>
  <c r="C15" i="10"/>
  <c r="C16" i="10"/>
  <c r="B13" i="10"/>
  <c r="B14" i="10"/>
  <c r="B15" i="10"/>
  <c r="B16" i="10"/>
  <c r="AH3" i="15"/>
  <c r="AH4" i="15"/>
  <c r="AH5" i="15"/>
  <c r="AH6" i="15"/>
  <c r="AG3" i="15"/>
  <c r="AG4" i="15"/>
  <c r="AG5" i="15"/>
  <c r="AG6" i="15"/>
  <c r="AF4" i="15"/>
  <c r="AF5" i="15"/>
  <c r="AF6" i="15"/>
  <c r="AF7" i="15"/>
  <c r="AF8" i="15"/>
  <c r="AE4" i="15"/>
  <c r="AE5" i="15"/>
  <c r="AE6" i="15"/>
  <c r="AE7" i="15"/>
  <c r="AE8" i="15"/>
  <c r="AD4" i="15"/>
  <c r="AD5" i="15"/>
  <c r="AD6" i="15"/>
  <c r="AD7" i="15"/>
  <c r="AD8" i="15"/>
  <c r="AC4" i="15"/>
  <c r="AC5" i="15"/>
  <c r="AC6" i="15"/>
  <c r="AC7" i="15"/>
  <c r="AC8" i="15"/>
  <c r="AB3" i="15"/>
  <c r="AB4" i="15"/>
  <c r="AB5" i="15"/>
  <c r="AB6" i="15"/>
  <c r="AB7" i="15"/>
  <c r="AB8" i="15"/>
  <c r="AA3" i="15"/>
  <c r="AA4" i="15"/>
  <c r="AA5" i="15"/>
  <c r="AA6" i="15"/>
  <c r="AA7" i="15"/>
  <c r="AA8" i="15"/>
  <c r="Z3" i="15"/>
  <c r="Z4" i="15"/>
  <c r="Z5" i="15"/>
  <c r="Z6" i="15"/>
  <c r="Z7" i="15"/>
  <c r="Z8" i="15"/>
  <c r="Y3" i="15"/>
  <c r="Y4" i="15"/>
  <c r="Y5" i="15"/>
  <c r="Y6" i="15"/>
  <c r="Y7" i="15"/>
  <c r="Y8" i="15"/>
  <c r="X3" i="15"/>
  <c r="X4" i="15"/>
  <c r="X5" i="15"/>
  <c r="X6" i="15"/>
  <c r="X7" i="15"/>
  <c r="X8" i="15"/>
  <c r="W3" i="15"/>
  <c r="W4" i="15"/>
  <c r="W5" i="15"/>
  <c r="W6" i="15"/>
  <c r="W7" i="15"/>
  <c r="W8" i="15"/>
  <c r="V4" i="15"/>
  <c r="V5" i="15"/>
  <c r="V6" i="15"/>
  <c r="V7" i="15"/>
  <c r="V8" i="15"/>
  <c r="U4" i="15"/>
  <c r="U5" i="15"/>
  <c r="U6" i="15"/>
  <c r="U7" i="15"/>
  <c r="U8" i="15"/>
  <c r="T4" i="15"/>
  <c r="T5" i="15"/>
  <c r="T6" i="15"/>
  <c r="T7" i="15"/>
  <c r="T8" i="15"/>
  <c r="S4" i="15"/>
  <c r="S5" i="15"/>
  <c r="S6" i="15"/>
  <c r="S7" i="15"/>
  <c r="S8" i="15"/>
  <c r="R4" i="15"/>
  <c r="R5" i="15"/>
  <c r="R6" i="15"/>
  <c r="R7" i="15"/>
  <c r="R8" i="15"/>
  <c r="Q5" i="15"/>
  <c r="Q6" i="15"/>
  <c r="Q7" i="15"/>
  <c r="Q8" i="15"/>
  <c r="P5" i="15"/>
  <c r="P6" i="15"/>
  <c r="P7" i="15"/>
  <c r="P8" i="15"/>
  <c r="O6" i="15"/>
  <c r="O7" i="15"/>
  <c r="O8" i="15"/>
  <c r="N5" i="15"/>
  <c r="N6" i="15"/>
  <c r="N7" i="15"/>
  <c r="N8" i="15"/>
  <c r="M5" i="15"/>
  <c r="M6" i="15"/>
  <c r="M7" i="15"/>
  <c r="M8" i="15"/>
  <c r="L5" i="15"/>
  <c r="L6" i="15"/>
  <c r="L7" i="15"/>
  <c r="L8" i="15"/>
  <c r="K5" i="15"/>
  <c r="K6" i="15"/>
  <c r="K7" i="15"/>
  <c r="K8" i="15"/>
  <c r="J5" i="15"/>
  <c r="J6" i="15"/>
  <c r="J7" i="15"/>
  <c r="J8" i="15"/>
  <c r="I5" i="15"/>
  <c r="I6" i="15"/>
  <c r="I7" i="15"/>
  <c r="I8" i="15"/>
  <c r="H5" i="15"/>
  <c r="H6" i="15"/>
  <c r="H7" i="15"/>
  <c r="H8" i="15"/>
  <c r="G4" i="15"/>
  <c r="G5" i="15"/>
  <c r="G6" i="15"/>
  <c r="G7" i="15"/>
  <c r="G8" i="15"/>
  <c r="F4" i="15"/>
  <c r="F5" i="15"/>
  <c r="F6" i="15"/>
  <c r="F7" i="15"/>
  <c r="F8" i="15"/>
  <c r="E4" i="15"/>
  <c r="E5" i="15"/>
  <c r="E6" i="15"/>
  <c r="E7" i="15"/>
  <c r="E8" i="15"/>
  <c r="D4" i="15"/>
  <c r="D5" i="15"/>
  <c r="D6" i="15"/>
  <c r="D7" i="15"/>
  <c r="D8" i="15"/>
  <c r="C5" i="15"/>
  <c r="C6" i="15"/>
  <c r="C7" i="15"/>
  <c r="C8" i="15"/>
  <c r="B5" i="15"/>
  <c r="B6" i="15"/>
  <c r="B7" i="15"/>
  <c r="B8" i="15"/>
  <c r="AH3" i="14"/>
  <c r="AH4" i="14"/>
  <c r="AH5" i="14"/>
  <c r="AH6" i="14"/>
  <c r="AG3" i="14"/>
  <c r="AG4" i="14"/>
  <c r="AG5" i="14"/>
  <c r="AG6" i="14"/>
  <c r="AF4" i="14"/>
  <c r="AF5" i="14"/>
  <c r="AF6" i="14"/>
  <c r="AF7" i="14"/>
  <c r="AF8" i="14"/>
  <c r="AE4" i="14"/>
  <c r="AE5" i="14"/>
  <c r="AE6" i="14"/>
  <c r="AE7" i="14"/>
  <c r="AE8" i="14"/>
  <c r="AD4" i="14"/>
  <c r="AD5" i="14"/>
  <c r="AD6" i="14"/>
  <c r="AD7" i="14"/>
  <c r="AD8" i="14"/>
  <c r="AC4" i="14"/>
  <c r="AC5" i="14"/>
  <c r="AC6" i="14"/>
  <c r="AC7" i="14"/>
  <c r="AC8" i="14"/>
  <c r="AB3" i="14"/>
  <c r="AB4" i="14"/>
  <c r="AB5" i="14"/>
  <c r="AB6" i="14"/>
  <c r="AB7" i="14"/>
  <c r="AB8" i="14"/>
  <c r="AA3" i="14"/>
  <c r="AA4" i="14"/>
  <c r="AA5" i="14"/>
  <c r="AA6" i="14"/>
  <c r="AA7" i="14"/>
  <c r="AA8" i="14"/>
  <c r="Z3" i="14"/>
  <c r="Z4" i="14"/>
  <c r="Z5" i="14"/>
  <c r="Z6" i="14"/>
  <c r="Z7" i="14"/>
  <c r="Z8" i="14"/>
  <c r="Y3" i="14"/>
  <c r="Y4" i="14"/>
  <c r="Y5" i="14"/>
  <c r="Y6" i="14"/>
  <c r="Y7" i="14"/>
  <c r="Y8" i="14"/>
  <c r="X3" i="14"/>
  <c r="X4" i="14"/>
  <c r="X5" i="14"/>
  <c r="X6" i="14"/>
  <c r="X7" i="14"/>
  <c r="X8" i="14"/>
  <c r="W3" i="14"/>
  <c r="W4" i="14"/>
  <c r="W5" i="14"/>
  <c r="W6" i="14"/>
  <c r="W7" i="14"/>
  <c r="W8" i="14"/>
  <c r="V4" i="14"/>
  <c r="V5" i="14"/>
  <c r="V6" i="14"/>
  <c r="V7" i="14"/>
  <c r="V8" i="14"/>
  <c r="U4" i="14"/>
  <c r="U5" i="14"/>
  <c r="U6" i="14"/>
  <c r="U7" i="14"/>
  <c r="U8" i="14"/>
  <c r="T4" i="14"/>
  <c r="T5" i="14"/>
  <c r="T6" i="14"/>
  <c r="T7" i="14"/>
  <c r="T8" i="14"/>
  <c r="S4" i="14"/>
  <c r="S5" i="14"/>
  <c r="S6" i="14"/>
  <c r="S7" i="14"/>
  <c r="S8" i="14"/>
  <c r="R4" i="14"/>
  <c r="R5" i="14"/>
  <c r="R6" i="14"/>
  <c r="R7" i="14"/>
  <c r="R8" i="14"/>
  <c r="Q5" i="14"/>
  <c r="Q6" i="14"/>
  <c r="Q7" i="14"/>
  <c r="Q8" i="14"/>
  <c r="P5" i="14"/>
  <c r="P6" i="14"/>
  <c r="P7" i="14"/>
  <c r="P8" i="14"/>
  <c r="O6" i="14"/>
  <c r="O7" i="14"/>
  <c r="O8" i="14"/>
  <c r="N5" i="14"/>
  <c r="N6" i="14"/>
  <c r="N7" i="14"/>
  <c r="N8" i="14"/>
  <c r="M5" i="14"/>
  <c r="M6" i="14"/>
  <c r="M7" i="14"/>
  <c r="M8" i="14"/>
  <c r="L5" i="14"/>
  <c r="L6" i="14"/>
  <c r="L7" i="14"/>
  <c r="L8" i="14"/>
  <c r="K5" i="14"/>
  <c r="K6" i="14"/>
  <c r="K7" i="14"/>
  <c r="K8" i="14"/>
  <c r="J5" i="14"/>
  <c r="J6" i="14"/>
  <c r="J7" i="14"/>
  <c r="J8" i="14"/>
  <c r="I5" i="14"/>
  <c r="I6" i="14"/>
  <c r="I7" i="14"/>
  <c r="I8" i="14"/>
  <c r="H5" i="14"/>
  <c r="H6" i="14"/>
  <c r="H7" i="14"/>
  <c r="H8" i="14"/>
  <c r="G4" i="14"/>
  <c r="G5" i="14"/>
  <c r="G6" i="14"/>
  <c r="G7" i="14"/>
  <c r="G8" i="14"/>
  <c r="F4" i="14"/>
  <c r="F5" i="14"/>
  <c r="F6" i="14"/>
  <c r="F7" i="14"/>
  <c r="F8" i="14"/>
  <c r="E4" i="14"/>
  <c r="E5" i="14"/>
  <c r="E6" i="14"/>
  <c r="E7" i="14"/>
  <c r="E8" i="14"/>
  <c r="D4" i="14"/>
  <c r="D5" i="14"/>
  <c r="D6" i="14"/>
  <c r="D7" i="14"/>
  <c r="D8" i="14"/>
  <c r="C5" i="14"/>
  <c r="C6" i="14"/>
  <c r="C7" i="14"/>
  <c r="C8" i="14"/>
  <c r="B5" i="14"/>
  <c r="B6" i="14"/>
  <c r="B7" i="14"/>
  <c r="B8" i="14"/>
  <c r="AH3" i="13"/>
  <c r="AH4" i="13"/>
  <c r="AH5" i="13"/>
  <c r="AH6" i="13"/>
  <c r="AG3" i="13"/>
  <c r="AG4" i="13"/>
  <c r="AG5" i="13"/>
  <c r="AG6" i="13"/>
  <c r="AF7" i="13"/>
  <c r="AF8" i="13"/>
  <c r="AF4" i="13"/>
  <c r="AF5" i="13"/>
  <c r="AE4" i="13"/>
  <c r="AE5" i="13"/>
  <c r="AE6" i="13"/>
  <c r="AE7" i="13"/>
  <c r="AE8" i="13"/>
  <c r="AD4" i="13"/>
  <c r="AD5" i="13"/>
  <c r="AD6" i="13"/>
  <c r="AD7" i="13"/>
  <c r="AD8" i="13"/>
  <c r="AC4" i="13"/>
  <c r="AC5" i="13"/>
  <c r="AC6" i="13"/>
  <c r="AC7" i="13"/>
  <c r="AC8" i="13"/>
  <c r="AB3" i="13"/>
  <c r="AB4" i="13"/>
  <c r="AB5" i="13"/>
  <c r="AB6" i="13"/>
  <c r="AB7" i="13"/>
  <c r="AB8" i="13"/>
  <c r="AA3" i="13"/>
  <c r="AA4" i="13"/>
  <c r="AA5" i="13"/>
  <c r="AA6" i="13"/>
  <c r="AA7" i="13"/>
  <c r="AA8" i="13"/>
  <c r="Z3" i="13"/>
  <c r="Z4" i="13"/>
  <c r="Z5" i="13"/>
  <c r="Z6" i="13"/>
  <c r="Z7" i="13"/>
  <c r="Z8" i="13"/>
  <c r="Y3" i="13"/>
  <c r="Y4" i="13"/>
  <c r="Y5" i="13"/>
  <c r="Y6" i="13"/>
  <c r="Y7" i="13"/>
  <c r="Y8" i="13"/>
  <c r="X3" i="13"/>
  <c r="X4" i="13"/>
  <c r="X5" i="13"/>
  <c r="X6" i="13"/>
  <c r="X7" i="13"/>
  <c r="X8" i="13"/>
  <c r="W3" i="13"/>
  <c r="W4" i="13"/>
  <c r="W5" i="13"/>
  <c r="W6" i="13"/>
  <c r="W7" i="13"/>
  <c r="W8" i="13"/>
  <c r="V4" i="13"/>
  <c r="V5" i="13"/>
  <c r="V6" i="13"/>
  <c r="V7" i="13"/>
  <c r="V8" i="13"/>
  <c r="U4" i="13"/>
  <c r="U5" i="13"/>
  <c r="U6" i="13"/>
  <c r="U7" i="13"/>
  <c r="U8" i="13"/>
  <c r="T5" i="13"/>
  <c r="T6" i="13"/>
  <c r="T7" i="13"/>
  <c r="T8" i="13"/>
  <c r="T4" i="13"/>
  <c r="S4" i="13"/>
  <c r="S5" i="13"/>
  <c r="S6" i="13"/>
  <c r="S7" i="13"/>
  <c r="S8" i="13"/>
  <c r="R4" i="13"/>
  <c r="R5" i="13"/>
  <c r="R6" i="13"/>
  <c r="R7" i="13"/>
  <c r="R8" i="13"/>
  <c r="Q5" i="13"/>
  <c r="Q6" i="13"/>
  <c r="Q7" i="13"/>
  <c r="Q8" i="13"/>
  <c r="P5" i="13"/>
  <c r="P6" i="13"/>
  <c r="P7" i="13"/>
  <c r="P8" i="13"/>
  <c r="O6" i="13"/>
  <c r="O7" i="13"/>
  <c r="O8" i="13"/>
  <c r="N5" i="13"/>
  <c r="N6" i="13"/>
  <c r="N7" i="13"/>
  <c r="N8" i="13"/>
  <c r="M5" i="13"/>
  <c r="M6" i="13"/>
  <c r="M7" i="13"/>
  <c r="M8" i="13"/>
  <c r="L5" i="13"/>
  <c r="L6" i="13"/>
  <c r="L7" i="13"/>
  <c r="L8" i="13"/>
  <c r="K5" i="13"/>
  <c r="K6" i="13"/>
  <c r="K7" i="13"/>
  <c r="K8" i="13"/>
  <c r="J5" i="13"/>
  <c r="J6" i="13"/>
  <c r="J7" i="13"/>
  <c r="J8" i="13"/>
  <c r="I5" i="13"/>
  <c r="I6" i="13"/>
  <c r="I7" i="13"/>
  <c r="I8" i="13"/>
  <c r="H5" i="13"/>
  <c r="H6" i="13"/>
  <c r="H7" i="13"/>
  <c r="H8" i="13"/>
  <c r="G4" i="13"/>
  <c r="G5" i="13"/>
  <c r="G6" i="13"/>
  <c r="G7" i="13"/>
  <c r="G8" i="13"/>
  <c r="F4" i="13"/>
  <c r="F5" i="13"/>
  <c r="F6" i="13"/>
  <c r="F7" i="13"/>
  <c r="F8" i="13"/>
  <c r="E4" i="13"/>
  <c r="E5" i="13"/>
  <c r="E6" i="13"/>
  <c r="E7" i="13"/>
  <c r="E8" i="13"/>
  <c r="D4" i="13"/>
  <c r="D5" i="13"/>
  <c r="D6" i="13"/>
  <c r="D7" i="13"/>
  <c r="D8" i="13"/>
  <c r="C5" i="13"/>
  <c r="C6" i="13"/>
  <c r="C7" i="13"/>
  <c r="C8" i="13"/>
  <c r="B5" i="13"/>
  <c r="B6" i="13"/>
  <c r="B7" i="13"/>
  <c r="B8" i="13"/>
  <c r="AH24" i="13" l="1"/>
  <c r="AH25" i="13"/>
  <c r="AH23" i="13"/>
  <c r="AH22" i="13"/>
  <c r="V24" i="13"/>
  <c r="V23" i="13"/>
  <c r="V25" i="13"/>
  <c r="V22" i="13"/>
  <c r="E24" i="13"/>
  <c r="E22" i="13"/>
  <c r="E23" i="13"/>
  <c r="E25" i="13"/>
  <c r="U24" i="13"/>
  <c r="U22" i="13"/>
  <c r="U23" i="13"/>
  <c r="U25" i="13"/>
  <c r="D25" i="13"/>
  <c r="D23" i="13"/>
  <c r="D24" i="13"/>
  <c r="D22" i="13"/>
  <c r="T22" i="13"/>
  <c r="T24" i="13"/>
  <c r="T23" i="13"/>
  <c r="T25" i="13"/>
  <c r="W24" i="13"/>
  <c r="W22" i="13"/>
  <c r="W25" i="13"/>
  <c r="W23" i="13"/>
  <c r="S25" i="13"/>
  <c r="S23" i="13"/>
  <c r="S24" i="13"/>
  <c r="S22" i="13"/>
  <c r="AB24" i="13"/>
  <c r="AB23" i="13"/>
  <c r="AB25" i="13"/>
  <c r="AB22" i="13"/>
  <c r="AA24" i="13"/>
  <c r="AA25" i="13"/>
  <c r="AA23" i="13"/>
  <c r="AA22" i="13"/>
  <c r="Z23" i="13"/>
  <c r="Z24" i="13"/>
  <c r="Z25" i="13"/>
  <c r="Z22" i="13"/>
  <c r="Y24" i="13"/>
  <c r="Y23" i="13"/>
  <c r="Y22" i="13"/>
  <c r="Y25" i="13"/>
  <c r="R25" i="13"/>
  <c r="R22" i="13"/>
  <c r="R23" i="13"/>
  <c r="R24" i="13"/>
  <c r="X25" i="13"/>
  <c r="X23" i="13"/>
  <c r="X24" i="13"/>
  <c r="X22" i="13"/>
  <c r="Q22" i="13"/>
  <c r="Q25" i="13"/>
  <c r="Q24" i="13"/>
  <c r="Q23" i="13"/>
  <c r="P23" i="13"/>
  <c r="P22" i="13"/>
  <c r="P25" i="13"/>
  <c r="P24" i="13"/>
  <c r="O24" i="13"/>
  <c r="O23" i="13"/>
  <c r="O22" i="13"/>
  <c r="N22" i="13"/>
  <c r="N25" i="13"/>
  <c r="N24" i="13"/>
  <c r="N23" i="13"/>
  <c r="M24" i="13"/>
  <c r="M22" i="13"/>
  <c r="M25" i="13"/>
  <c r="M23" i="13"/>
  <c r="L24" i="13"/>
  <c r="L22" i="13"/>
  <c r="L23" i="13"/>
  <c r="L25" i="13"/>
  <c r="K24" i="13"/>
  <c r="K22" i="13"/>
  <c r="K25" i="13"/>
  <c r="K23" i="13"/>
  <c r="J24" i="13"/>
  <c r="J25" i="13"/>
  <c r="J23" i="13"/>
  <c r="J22" i="13"/>
  <c r="I24" i="13"/>
  <c r="I25" i="13"/>
  <c r="I22" i="13"/>
  <c r="I23" i="13"/>
  <c r="H23" i="13"/>
  <c r="H24" i="13"/>
  <c r="H25" i="13"/>
  <c r="H22" i="13"/>
  <c r="C24" i="13"/>
  <c r="C22" i="13"/>
  <c r="C25" i="13"/>
  <c r="C23" i="13"/>
  <c r="N30" i="10"/>
  <c r="D26" i="13" l="1"/>
  <c r="AB26" i="13"/>
  <c r="E26" i="13"/>
  <c r="Z26" i="13"/>
  <c r="S26" i="13"/>
  <c r="T26" i="13"/>
  <c r="O26" i="13"/>
  <c r="V26" i="13"/>
  <c r="AA26" i="13"/>
  <c r="AH26" i="13"/>
  <c r="W26" i="13"/>
  <c r="U26" i="13"/>
  <c r="Y26" i="13"/>
  <c r="M26" i="13"/>
  <c r="R26" i="13"/>
  <c r="L26" i="13"/>
  <c r="K26" i="13"/>
  <c r="J26" i="13"/>
  <c r="X26" i="13"/>
  <c r="Q26" i="13"/>
  <c r="P26" i="13"/>
  <c r="N26" i="13"/>
  <c r="I26" i="13"/>
  <c r="H26" i="13"/>
  <c r="C26" i="13"/>
  <c r="AG16" i="12"/>
  <c r="AH16" i="12"/>
  <c r="AG8" i="15"/>
  <c r="AH8" i="15"/>
  <c r="AG8" i="14"/>
  <c r="AH8" i="14"/>
  <c r="AH8" i="13"/>
  <c r="AG8" i="13"/>
  <c r="AE10" i="13"/>
  <c r="AF10" i="13"/>
  <c r="AD10" i="13"/>
  <c r="AC10" i="13"/>
  <c r="AF18" i="12"/>
  <c r="AF10" i="15" s="1"/>
  <c r="AF18" i="10"/>
  <c r="AF10" i="14" s="1"/>
  <c r="AF17" i="9"/>
  <c r="AF9" i="13" l="1"/>
  <c r="AF17" i="10"/>
  <c r="AF9" i="14" s="1"/>
  <c r="AF17" i="12"/>
  <c r="AE18" i="12"/>
  <c r="AE10" i="15" s="1"/>
  <c r="AE18" i="10"/>
  <c r="AE10" i="14" s="1"/>
  <c r="AE17" i="9"/>
  <c r="AE17" i="10" l="1"/>
  <c r="AE9" i="14" s="1"/>
  <c r="AE9" i="13"/>
  <c r="AF9" i="15"/>
  <c r="AE17" i="12"/>
  <c r="AD18" i="12"/>
  <c r="AD10" i="15" s="1"/>
  <c r="AC18" i="12"/>
  <c r="AC10" i="15" s="1"/>
  <c r="AC18" i="10"/>
  <c r="AC10" i="14" s="1"/>
  <c r="AD18" i="10"/>
  <c r="AD10" i="14" s="1"/>
  <c r="AC17" i="9"/>
  <c r="AE9" i="15" l="1"/>
  <c r="AC17" i="10"/>
  <c r="AC9" i="14" s="1"/>
  <c r="AC9" i="13"/>
  <c r="AC17" i="12"/>
  <c r="AD17" i="9"/>
  <c r="AD9" i="13" l="1"/>
  <c r="AC9" i="15"/>
  <c r="AD17" i="10"/>
  <c r="AD9" i="14" s="1"/>
  <c r="AD17" i="12"/>
  <c r="AD9" i="15" l="1"/>
  <c r="O13" i="12"/>
  <c r="T13" i="10"/>
  <c r="O13" i="10"/>
  <c r="O5" i="15"/>
  <c r="O5" i="14"/>
  <c r="O5" i="13"/>
  <c r="AH22" i="9"/>
  <c r="AH29" i="9"/>
  <c r="AH23" i="9" l="1"/>
  <c r="AH32" i="9" s="1"/>
  <c r="AH30" i="10"/>
  <c r="AH30" i="12"/>
  <c r="AH24" i="9"/>
  <c r="B13" i="13"/>
  <c r="AH7" i="15"/>
  <c r="AG7" i="15"/>
  <c r="Q4" i="15"/>
  <c r="P4" i="15"/>
  <c r="O4" i="15"/>
  <c r="N4" i="15"/>
  <c r="M4" i="15"/>
  <c r="L4" i="15"/>
  <c r="K4" i="15"/>
  <c r="J4" i="15"/>
  <c r="I4" i="15"/>
  <c r="H4" i="15"/>
  <c r="C4" i="15"/>
  <c r="B4" i="15"/>
  <c r="AF3" i="15"/>
  <c r="AE3" i="15"/>
  <c r="AD3" i="15"/>
  <c r="AC3" i="15"/>
  <c r="V3" i="15"/>
  <c r="U3" i="15"/>
  <c r="T3" i="15"/>
  <c r="S3" i="15"/>
  <c r="R3" i="15"/>
  <c r="Q3" i="15"/>
  <c r="P3" i="15"/>
  <c r="O3" i="15"/>
  <c r="N3" i="15"/>
  <c r="M3" i="15"/>
  <c r="L3" i="15"/>
  <c r="K3" i="15"/>
  <c r="J3" i="15"/>
  <c r="I3" i="15"/>
  <c r="H3" i="15"/>
  <c r="G3" i="15"/>
  <c r="F3" i="15"/>
  <c r="E3" i="15"/>
  <c r="D3" i="15"/>
  <c r="C3" i="15"/>
  <c r="B3" i="15"/>
  <c r="AH2" i="15"/>
  <c r="AG2" i="15"/>
  <c r="AF2" i="15"/>
  <c r="AE2" i="15"/>
  <c r="AD2" i="15"/>
  <c r="AC2" i="15"/>
  <c r="AB2" i="15"/>
  <c r="AA2" i="15"/>
  <c r="AA12" i="15" s="1"/>
  <c r="Z2" i="15"/>
  <c r="Z12" i="15" s="1"/>
  <c r="Y2" i="15"/>
  <c r="Y12" i="15" s="1"/>
  <c r="X2" i="15"/>
  <c r="X12" i="15" s="1"/>
  <c r="W2" i="15"/>
  <c r="W12" i="15" s="1"/>
  <c r="V2" i="15"/>
  <c r="U2" i="15"/>
  <c r="T2" i="15"/>
  <c r="S2" i="15"/>
  <c r="R2" i="15"/>
  <c r="Q2" i="15"/>
  <c r="P2" i="15"/>
  <c r="O2" i="15"/>
  <c r="N2" i="15"/>
  <c r="M2" i="15"/>
  <c r="L2" i="15"/>
  <c r="K2" i="15"/>
  <c r="J2" i="15"/>
  <c r="I2" i="15"/>
  <c r="H2" i="15"/>
  <c r="G2" i="15"/>
  <c r="F2" i="15"/>
  <c r="E2" i="15"/>
  <c r="D2" i="15"/>
  <c r="C2" i="15"/>
  <c r="B2" i="15"/>
  <c r="T12" i="15" l="1"/>
  <c r="F12" i="15"/>
  <c r="R12" i="15"/>
  <c r="AF12" i="15"/>
  <c r="AF20" i="15" s="1"/>
  <c r="AE12" i="15"/>
  <c r="AE19" i="15" s="1"/>
  <c r="S12" i="15"/>
  <c r="S20" i="15" s="1"/>
  <c r="W20" i="15"/>
  <c r="W19" i="15"/>
  <c r="W18" i="15"/>
  <c r="Z20" i="15"/>
  <c r="Z19" i="15"/>
  <c r="Z18" i="15"/>
  <c r="AA19" i="15"/>
  <c r="AA20" i="15"/>
  <c r="AA18" i="15"/>
  <c r="L12" i="15"/>
  <c r="L18" i="15" s="1"/>
  <c r="T20" i="15"/>
  <c r="T18" i="15"/>
  <c r="T19" i="15"/>
  <c r="AC12" i="15"/>
  <c r="F20" i="15"/>
  <c r="F18" i="15"/>
  <c r="F19" i="15"/>
  <c r="AD12" i="15"/>
  <c r="Y18" i="15"/>
  <c r="Y19" i="15"/>
  <c r="Y20" i="15"/>
  <c r="R20" i="15"/>
  <c r="R19" i="15"/>
  <c r="R18" i="15"/>
  <c r="X19" i="15"/>
  <c r="X20" i="15"/>
  <c r="X18" i="15"/>
  <c r="N12" i="15"/>
  <c r="M12" i="15"/>
  <c r="B17" i="13"/>
  <c r="O12" i="15"/>
  <c r="B12" i="15"/>
  <c r="AG12" i="15"/>
  <c r="V12" i="15"/>
  <c r="P12" i="15"/>
  <c r="AB12" i="15"/>
  <c r="D12" i="15"/>
  <c r="E12" i="15"/>
  <c r="G12" i="15"/>
  <c r="I12" i="15"/>
  <c r="U12" i="15"/>
  <c r="AH12" i="15"/>
  <c r="C12" i="15"/>
  <c r="J12" i="15"/>
  <c r="K12" i="15"/>
  <c r="Q12" i="15"/>
  <c r="H12" i="15"/>
  <c r="AF19" i="15" l="1"/>
  <c r="AF18" i="15"/>
  <c r="AE18" i="15"/>
  <c r="AE20" i="15"/>
  <c r="S18" i="15"/>
  <c r="S19" i="15"/>
  <c r="S21" i="15" s="1"/>
  <c r="Z21" i="15"/>
  <c r="L20" i="15"/>
  <c r="L19" i="15"/>
  <c r="W21" i="15"/>
  <c r="X21" i="15"/>
  <c r="AA21" i="15"/>
  <c r="AB19" i="15"/>
  <c r="AB20" i="15"/>
  <c r="AB18" i="15"/>
  <c r="V20" i="15"/>
  <c r="V18" i="15"/>
  <c r="V19" i="15"/>
  <c r="AH20" i="15"/>
  <c r="AH18" i="15"/>
  <c r="AH19" i="15"/>
  <c r="T21" i="15"/>
  <c r="U20" i="15"/>
  <c r="U18" i="15"/>
  <c r="U19" i="15"/>
  <c r="AD19" i="15"/>
  <c r="AD20" i="15"/>
  <c r="AD18" i="15"/>
  <c r="G20" i="15"/>
  <c r="G18" i="15"/>
  <c r="G19" i="15"/>
  <c r="AG20" i="15"/>
  <c r="AG18" i="15"/>
  <c r="AG19" i="15"/>
  <c r="AC19" i="15"/>
  <c r="AC20" i="15"/>
  <c r="AC18" i="15"/>
  <c r="E19" i="15"/>
  <c r="E20" i="15"/>
  <c r="E18" i="15"/>
  <c r="D19" i="15"/>
  <c r="D20" i="15"/>
  <c r="D18" i="15"/>
  <c r="F21" i="15"/>
  <c r="Y21" i="15"/>
  <c r="R21" i="15"/>
  <c r="Q19" i="15"/>
  <c r="Q20" i="15"/>
  <c r="Q18" i="15"/>
  <c r="P18" i="15"/>
  <c r="P19" i="15"/>
  <c r="P20" i="15"/>
  <c r="O20" i="15"/>
  <c r="O19" i="15"/>
  <c r="O18" i="15"/>
  <c r="N20" i="15"/>
  <c r="N19" i="15"/>
  <c r="N18" i="15"/>
  <c r="M20" i="15"/>
  <c r="M18" i="15"/>
  <c r="M19" i="15"/>
  <c r="K19" i="15"/>
  <c r="K20" i="15"/>
  <c r="K18" i="15"/>
  <c r="J20" i="15"/>
  <c r="J19" i="15"/>
  <c r="J18" i="15"/>
  <c r="I20" i="15"/>
  <c r="I19" i="15"/>
  <c r="I18" i="15"/>
  <c r="H18" i="15"/>
  <c r="H19" i="15"/>
  <c r="H20" i="15"/>
  <c r="C20" i="15"/>
  <c r="C19" i="15"/>
  <c r="C18" i="15"/>
  <c r="B20" i="15"/>
  <c r="B19" i="15"/>
  <c r="B18" i="15"/>
  <c r="AH7" i="14"/>
  <c r="AG7" i="14"/>
  <c r="Q4" i="14"/>
  <c r="P4" i="14"/>
  <c r="O4" i="14"/>
  <c r="N4" i="14"/>
  <c r="M4" i="14"/>
  <c r="L4" i="14"/>
  <c r="K4" i="14"/>
  <c r="J4" i="14"/>
  <c r="I4" i="14"/>
  <c r="H4" i="14"/>
  <c r="C4" i="14"/>
  <c r="B4" i="14"/>
  <c r="AF3" i="14"/>
  <c r="AE3" i="14"/>
  <c r="AD3" i="14"/>
  <c r="AC3" i="14"/>
  <c r="V3" i="14"/>
  <c r="U3" i="14"/>
  <c r="T3" i="14"/>
  <c r="S3" i="14"/>
  <c r="R3" i="14"/>
  <c r="Q3" i="14"/>
  <c r="P3" i="14"/>
  <c r="O3" i="14"/>
  <c r="N3" i="14"/>
  <c r="M3" i="14"/>
  <c r="L3" i="14"/>
  <c r="K3" i="14"/>
  <c r="J3" i="14"/>
  <c r="I3" i="14"/>
  <c r="H3" i="14"/>
  <c r="G3" i="14"/>
  <c r="F3" i="14"/>
  <c r="E3" i="14"/>
  <c r="D3" i="14"/>
  <c r="C3" i="14"/>
  <c r="B3" i="14"/>
  <c r="AH2" i="14"/>
  <c r="AG2" i="14"/>
  <c r="AF2" i="14"/>
  <c r="AE2" i="14"/>
  <c r="AD2" i="14"/>
  <c r="AC2" i="14"/>
  <c r="AB2" i="14"/>
  <c r="AA2" i="14"/>
  <c r="AA12" i="14" s="1"/>
  <c r="Z2" i="14"/>
  <c r="Z12" i="14" s="1"/>
  <c r="Y2" i="14"/>
  <c r="Y12" i="14" s="1"/>
  <c r="X2" i="14"/>
  <c r="X12" i="14" s="1"/>
  <c r="W2" i="14"/>
  <c r="W12" i="14" s="1"/>
  <c r="V2" i="14"/>
  <c r="U2" i="14"/>
  <c r="T2" i="14"/>
  <c r="S2" i="14"/>
  <c r="R2" i="14"/>
  <c r="Q2" i="14"/>
  <c r="P2" i="14"/>
  <c r="O2" i="14"/>
  <c r="N2" i="14"/>
  <c r="M2" i="14"/>
  <c r="L2" i="14"/>
  <c r="K2" i="14"/>
  <c r="J2" i="14"/>
  <c r="I2" i="14"/>
  <c r="H2" i="14"/>
  <c r="G2" i="14"/>
  <c r="F2" i="14"/>
  <c r="E2" i="14"/>
  <c r="E12" i="14" s="1"/>
  <c r="D2" i="14"/>
  <c r="C2" i="14"/>
  <c r="B2" i="14"/>
  <c r="AH15" i="12"/>
  <c r="AG15" i="12"/>
  <c r="Q12" i="12"/>
  <c r="P12" i="12"/>
  <c r="O12" i="12"/>
  <c r="N12" i="12"/>
  <c r="M12" i="12"/>
  <c r="L12" i="12"/>
  <c r="K12" i="12"/>
  <c r="J12" i="12"/>
  <c r="I12" i="12"/>
  <c r="H12" i="12"/>
  <c r="C12" i="12"/>
  <c r="B12" i="12"/>
  <c r="AF11" i="12"/>
  <c r="AE11" i="12"/>
  <c r="AD11" i="12"/>
  <c r="AC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AH10" i="12"/>
  <c r="AG10" i="12"/>
  <c r="AF10" i="12"/>
  <c r="AE10" i="12"/>
  <c r="AD10" i="12"/>
  <c r="AC10" i="12"/>
  <c r="AB10" i="12"/>
  <c r="AB20" i="12" s="1"/>
  <c r="AA10" i="12"/>
  <c r="AA20" i="12" s="1"/>
  <c r="Z10" i="12"/>
  <c r="Z20" i="12" s="1"/>
  <c r="Y10" i="12"/>
  <c r="Y20" i="12" s="1"/>
  <c r="X10" i="12"/>
  <c r="X20" i="12" s="1"/>
  <c r="W10" i="12"/>
  <c r="W20" i="12" s="1"/>
  <c r="V10" i="12"/>
  <c r="U10" i="12"/>
  <c r="T10" i="12"/>
  <c r="S10" i="12"/>
  <c r="S20" i="12" s="1"/>
  <c r="R10" i="12"/>
  <c r="Q10" i="12"/>
  <c r="P10" i="12"/>
  <c r="O10" i="12"/>
  <c r="N10" i="12"/>
  <c r="M10" i="12"/>
  <c r="L10" i="12"/>
  <c r="K10" i="12"/>
  <c r="J10" i="12"/>
  <c r="I10" i="12"/>
  <c r="H10" i="12"/>
  <c r="G10" i="12"/>
  <c r="G20" i="12" s="1"/>
  <c r="F10" i="12"/>
  <c r="E10" i="12"/>
  <c r="E20" i="12" s="1"/>
  <c r="D10" i="12"/>
  <c r="C10" i="12"/>
  <c r="B10" i="12"/>
  <c r="AH10" i="10"/>
  <c r="AH20" i="10" s="1"/>
  <c r="AG10" i="10"/>
  <c r="AG20" i="10" s="1"/>
  <c r="AD10" i="10"/>
  <c r="AE10" i="10"/>
  <c r="AF10" i="10"/>
  <c r="AD11" i="10"/>
  <c r="AE11" i="10"/>
  <c r="AF11" i="10"/>
  <c r="AC10" i="10"/>
  <c r="AC11" i="10"/>
  <c r="X10" i="10"/>
  <c r="Y10" i="10"/>
  <c r="Y20" i="10" s="1"/>
  <c r="Z10" i="10"/>
  <c r="Z20" i="10" s="1"/>
  <c r="AA10" i="10"/>
  <c r="AA20" i="10" s="1"/>
  <c r="AB10" i="10"/>
  <c r="AB20" i="10" s="1"/>
  <c r="X12" i="10"/>
  <c r="X15" i="10"/>
  <c r="W10" i="10"/>
  <c r="W20" i="10" s="1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I12" i="10"/>
  <c r="J12" i="10"/>
  <c r="K12" i="10"/>
  <c r="L12" i="10"/>
  <c r="M12" i="10"/>
  <c r="N12" i="10"/>
  <c r="O12" i="10"/>
  <c r="P12" i="10"/>
  <c r="Q12" i="10"/>
  <c r="H10" i="10"/>
  <c r="H11" i="10"/>
  <c r="H12" i="10"/>
  <c r="D10" i="10"/>
  <c r="E10" i="10"/>
  <c r="F10" i="10"/>
  <c r="G10" i="10"/>
  <c r="D11" i="10"/>
  <c r="E11" i="10"/>
  <c r="F11" i="10"/>
  <c r="G11" i="10"/>
  <c r="C10" i="10"/>
  <c r="C11" i="10"/>
  <c r="C12" i="10"/>
  <c r="B12" i="10"/>
  <c r="B11" i="10"/>
  <c r="B10" i="10"/>
  <c r="AC2" i="13"/>
  <c r="AD2" i="13"/>
  <c r="AE2" i="13"/>
  <c r="AF2" i="13"/>
  <c r="AG2" i="13"/>
  <c r="AH2" i="13"/>
  <c r="AC3" i="13"/>
  <c r="AD3" i="13"/>
  <c r="AE3" i="13"/>
  <c r="AF3" i="13"/>
  <c r="AF6" i="13"/>
  <c r="AG7" i="13"/>
  <c r="AH7" i="13"/>
  <c r="H2" i="13"/>
  <c r="I2" i="13"/>
  <c r="J2" i="13"/>
  <c r="K2" i="13"/>
  <c r="L2" i="13"/>
  <c r="M2" i="13"/>
  <c r="N2" i="13"/>
  <c r="O2" i="13"/>
  <c r="P2" i="13"/>
  <c r="Q2" i="13"/>
  <c r="R2" i="13"/>
  <c r="S2" i="13"/>
  <c r="T2" i="13"/>
  <c r="U2" i="13"/>
  <c r="V2" i="13"/>
  <c r="W2" i="13"/>
  <c r="W12" i="13" s="1"/>
  <c r="X2" i="13"/>
  <c r="Y2" i="13"/>
  <c r="Z2" i="13"/>
  <c r="AA2" i="13"/>
  <c r="AA12" i="13" s="1"/>
  <c r="AB2" i="13"/>
  <c r="H3" i="13"/>
  <c r="I3" i="13"/>
  <c r="J3" i="13"/>
  <c r="K3" i="13"/>
  <c r="L3" i="13"/>
  <c r="M3" i="13"/>
  <c r="N3" i="13"/>
  <c r="O3" i="13"/>
  <c r="P3" i="13"/>
  <c r="Q3" i="13"/>
  <c r="R3" i="13"/>
  <c r="S3" i="13"/>
  <c r="T3" i="13"/>
  <c r="U3" i="13"/>
  <c r="V3" i="13"/>
  <c r="H4" i="13"/>
  <c r="I4" i="13"/>
  <c r="J4" i="13"/>
  <c r="K4" i="13"/>
  <c r="L4" i="13"/>
  <c r="M4" i="13"/>
  <c r="N4" i="13"/>
  <c r="O4" i="13"/>
  <c r="P4" i="13"/>
  <c r="Q4" i="13"/>
  <c r="C2" i="13"/>
  <c r="D2" i="13"/>
  <c r="E2" i="13"/>
  <c r="F2" i="13"/>
  <c r="G2" i="13"/>
  <c r="C3" i="13"/>
  <c r="D3" i="13"/>
  <c r="E3" i="13"/>
  <c r="F3" i="13"/>
  <c r="G3" i="13"/>
  <c r="C4" i="13"/>
  <c r="B4" i="13"/>
  <c r="B3" i="13"/>
  <c r="B2" i="13"/>
  <c r="C13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E21" i="15" l="1"/>
  <c r="U20" i="12"/>
  <c r="U25" i="12" s="1"/>
  <c r="U16" i="15" s="1"/>
  <c r="D20" i="12"/>
  <c r="D25" i="12" s="1"/>
  <c r="D16" i="15" s="1"/>
  <c r="T20" i="12"/>
  <c r="D12" i="14"/>
  <c r="AH20" i="12"/>
  <c r="AH25" i="12" s="1"/>
  <c r="AH16" i="15" s="1"/>
  <c r="AG20" i="12"/>
  <c r="AG25" i="12" s="1"/>
  <c r="AG16" i="15" s="1"/>
  <c r="AF21" i="15"/>
  <c r="L21" i="15"/>
  <c r="AB21" i="15"/>
  <c r="AD21" i="15"/>
  <c r="U21" i="15"/>
  <c r="Q21" i="15"/>
  <c r="AC21" i="15"/>
  <c r="AG21" i="15"/>
  <c r="AE20" i="12"/>
  <c r="W25" i="10"/>
  <c r="W16" i="14" s="1"/>
  <c r="W27" i="10"/>
  <c r="T25" i="12"/>
  <c r="T16" i="15" s="1"/>
  <c r="T27" i="12"/>
  <c r="AF20" i="12"/>
  <c r="E21" i="15"/>
  <c r="G21" i="15"/>
  <c r="G25" i="12"/>
  <c r="G16" i="15" s="1"/>
  <c r="G27" i="12"/>
  <c r="S25" i="12"/>
  <c r="S16" i="15" s="1"/>
  <c r="S27" i="12"/>
  <c r="S20" i="10"/>
  <c r="U27" i="12"/>
  <c r="AG27" i="12"/>
  <c r="AH21" i="15"/>
  <c r="W25" i="12"/>
  <c r="W16" i="15" s="1"/>
  <c r="W27" i="12"/>
  <c r="AA25" i="10"/>
  <c r="AA16" i="14" s="1"/>
  <c r="AA27" i="10"/>
  <c r="AG25" i="10"/>
  <c r="AG16" i="14" s="1"/>
  <c r="AG27" i="10"/>
  <c r="M21" i="15"/>
  <c r="Z25" i="10"/>
  <c r="Z16" i="14" s="1"/>
  <c r="Z27" i="10"/>
  <c r="AH25" i="10"/>
  <c r="AH16" i="14" s="1"/>
  <c r="AH27" i="10"/>
  <c r="Z25" i="12"/>
  <c r="Z16" i="15" s="1"/>
  <c r="Z27" i="12"/>
  <c r="Z20" i="14"/>
  <c r="Z19" i="14"/>
  <c r="Z18" i="14"/>
  <c r="I21" i="15"/>
  <c r="N21" i="15"/>
  <c r="V21" i="15"/>
  <c r="AA25" i="12"/>
  <c r="AA16" i="15" s="1"/>
  <c r="AA27" i="12"/>
  <c r="AA20" i="14"/>
  <c r="AA18" i="14"/>
  <c r="AA19" i="14"/>
  <c r="D24" i="15"/>
  <c r="D22" i="15"/>
  <c r="D25" i="15"/>
  <c r="D23" i="15"/>
  <c r="AB25" i="12"/>
  <c r="AB16" i="15" s="1"/>
  <c r="AB27" i="12"/>
  <c r="D20" i="14"/>
  <c r="D19" i="14"/>
  <c r="D18" i="14"/>
  <c r="AB25" i="10"/>
  <c r="AB16" i="14" s="1"/>
  <c r="AB27" i="10"/>
  <c r="W20" i="14"/>
  <c r="W18" i="14"/>
  <c r="W19" i="14"/>
  <c r="E25" i="12"/>
  <c r="E16" i="15" s="1"/>
  <c r="E27" i="12"/>
  <c r="Q20" i="12"/>
  <c r="Q25" i="12" s="1"/>
  <c r="Q16" i="15" s="1"/>
  <c r="E19" i="14"/>
  <c r="E18" i="14"/>
  <c r="E20" i="14"/>
  <c r="Q12" i="14"/>
  <c r="Q18" i="14" s="1"/>
  <c r="J21" i="15"/>
  <c r="D21" i="15"/>
  <c r="V20" i="10"/>
  <c r="F20" i="12"/>
  <c r="R20" i="12"/>
  <c r="R27" i="12" s="1"/>
  <c r="AD20" i="12"/>
  <c r="F12" i="14"/>
  <c r="R12" i="14"/>
  <c r="R19" i="14" s="1"/>
  <c r="AA19" i="13"/>
  <c r="AA20" i="13"/>
  <c r="AA18" i="13"/>
  <c r="Y25" i="10"/>
  <c r="Y16" i="14" s="1"/>
  <c r="Y27" i="10"/>
  <c r="Y25" i="12"/>
  <c r="Y16" i="15" s="1"/>
  <c r="Y27" i="12"/>
  <c r="Y19" i="14"/>
  <c r="Y20" i="14"/>
  <c r="Y18" i="14"/>
  <c r="W19" i="13"/>
  <c r="W18" i="13"/>
  <c r="W20" i="13"/>
  <c r="X25" i="12"/>
  <c r="X16" i="15" s="1"/>
  <c r="X27" i="12"/>
  <c r="X20" i="14"/>
  <c r="X19" i="14"/>
  <c r="X18" i="14"/>
  <c r="P12" i="14"/>
  <c r="P21" i="15"/>
  <c r="O21" i="15"/>
  <c r="K20" i="10"/>
  <c r="K21" i="15"/>
  <c r="J20" i="10"/>
  <c r="I20" i="12"/>
  <c r="H20" i="12"/>
  <c r="H21" i="15"/>
  <c r="C21" i="15"/>
  <c r="C20" i="12"/>
  <c r="C25" i="12" s="1"/>
  <c r="C16" i="15" s="1"/>
  <c r="B21" i="15"/>
  <c r="B20" i="12"/>
  <c r="B25" i="12" s="1"/>
  <c r="B16" i="15" s="1"/>
  <c r="B12" i="14"/>
  <c r="C12" i="14"/>
  <c r="S12" i="14"/>
  <c r="T12" i="14"/>
  <c r="AB12" i="14"/>
  <c r="G12" i="14"/>
  <c r="I12" i="14"/>
  <c r="U12" i="14"/>
  <c r="AG12" i="14"/>
  <c r="J12" i="14"/>
  <c r="V12" i="14"/>
  <c r="AH12" i="14"/>
  <c r="H12" i="14"/>
  <c r="K12" i="14"/>
  <c r="L12" i="14"/>
  <c r="M12" i="14"/>
  <c r="N12" i="14"/>
  <c r="O12" i="14"/>
  <c r="U12" i="13"/>
  <c r="U19" i="13" s="1"/>
  <c r="AH12" i="13"/>
  <c r="AH19" i="13" s="1"/>
  <c r="V12" i="13"/>
  <c r="V18" i="13" s="1"/>
  <c r="F12" i="13"/>
  <c r="F18" i="13" s="1"/>
  <c r="D27" i="12"/>
  <c r="D17" i="13"/>
  <c r="E17" i="13"/>
  <c r="F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U17" i="13"/>
  <c r="V17" i="13"/>
  <c r="W17" i="13"/>
  <c r="Y17" i="13"/>
  <c r="Y12" i="13"/>
  <c r="Y20" i="13" s="1"/>
  <c r="M12" i="13"/>
  <c r="X12" i="13"/>
  <c r="L12" i="13"/>
  <c r="K12" i="13"/>
  <c r="AG12" i="13"/>
  <c r="AG18" i="13" s="1"/>
  <c r="J12" i="13"/>
  <c r="I12" i="13"/>
  <c r="E12" i="13"/>
  <c r="E19" i="13" s="1"/>
  <c r="T12" i="13"/>
  <c r="T20" i="13" s="1"/>
  <c r="H12" i="13"/>
  <c r="G12" i="13"/>
  <c r="G20" i="13" s="1"/>
  <c r="B12" i="13"/>
  <c r="D12" i="13"/>
  <c r="D18" i="13" s="1"/>
  <c r="S12" i="13"/>
  <c r="S20" i="13" s="1"/>
  <c r="C12" i="13"/>
  <c r="R12" i="13"/>
  <c r="Q12" i="13"/>
  <c r="AB12" i="13"/>
  <c r="AB18" i="13" s="1"/>
  <c r="P12" i="13"/>
  <c r="O12" i="13"/>
  <c r="O19" i="13" s="1"/>
  <c r="Z12" i="13"/>
  <c r="Z19" i="13" s="1"/>
  <c r="N12" i="13"/>
  <c r="J20" i="12"/>
  <c r="K20" i="12"/>
  <c r="V20" i="12"/>
  <c r="L20" i="12"/>
  <c r="M20" i="12"/>
  <c r="N20" i="12"/>
  <c r="O20" i="12"/>
  <c r="P20" i="12"/>
  <c r="AC20" i="12"/>
  <c r="C20" i="10"/>
  <c r="C25" i="10" s="1"/>
  <c r="C16" i="14" s="1"/>
  <c r="U20" i="10"/>
  <c r="I20" i="10"/>
  <c r="T20" i="10"/>
  <c r="R20" i="10"/>
  <c r="H20" i="10"/>
  <c r="G20" i="10"/>
  <c r="P20" i="10"/>
  <c r="O20" i="10"/>
  <c r="B20" i="10"/>
  <c r="B25" i="10" s="1"/>
  <c r="B16" i="14" s="1"/>
  <c r="E20" i="10"/>
  <c r="N20" i="10"/>
  <c r="Q20" i="10"/>
  <c r="F20" i="10"/>
  <c r="D20" i="10"/>
  <c r="M20" i="10"/>
  <c r="X20" i="10"/>
  <c r="L20" i="10"/>
  <c r="G17" i="13"/>
  <c r="T17" i="13"/>
  <c r="AA17" i="13"/>
  <c r="AC17" i="13"/>
  <c r="AD17" i="13"/>
  <c r="AF17" i="13"/>
  <c r="AE17" i="13"/>
  <c r="C17" i="13"/>
  <c r="AH17" i="13"/>
  <c r="AG17" i="13"/>
  <c r="X17" i="13"/>
  <c r="AB17" i="13"/>
  <c r="Z17" i="13"/>
  <c r="E20" i="13" l="1"/>
  <c r="F20" i="13"/>
  <c r="AH27" i="12"/>
  <c r="AH20" i="13"/>
  <c r="F19" i="13"/>
  <c r="R25" i="12"/>
  <c r="R16" i="15" s="1"/>
  <c r="R25" i="15" s="1"/>
  <c r="Q19" i="14"/>
  <c r="G19" i="13"/>
  <c r="V20" i="13"/>
  <c r="V19" i="13"/>
  <c r="R20" i="14"/>
  <c r="R18" i="14"/>
  <c r="C27" i="12"/>
  <c r="B27" i="12"/>
  <c r="D21" i="14"/>
  <c r="D26" i="15"/>
  <c r="D27" i="15" s="1"/>
  <c r="D26" i="12" s="1"/>
  <c r="W21" i="13"/>
  <c r="W27" i="13" s="1"/>
  <c r="AH22" i="15"/>
  <c r="AH24" i="15"/>
  <c r="AH25" i="15"/>
  <c r="AH23" i="15"/>
  <c r="Z21" i="14"/>
  <c r="AG22" i="14"/>
  <c r="AG23" i="14"/>
  <c r="AG25" i="14"/>
  <c r="AG24" i="14"/>
  <c r="S24" i="15"/>
  <c r="S25" i="15"/>
  <c r="S23" i="15"/>
  <c r="S22" i="15"/>
  <c r="AC25" i="12"/>
  <c r="AC16" i="15" s="1"/>
  <c r="AC27" i="12"/>
  <c r="AB20" i="14"/>
  <c r="AB19" i="14"/>
  <c r="AB18" i="14"/>
  <c r="U20" i="13"/>
  <c r="E21" i="14"/>
  <c r="Q20" i="14"/>
  <c r="T18" i="14"/>
  <c r="T20" i="14"/>
  <c r="T19" i="14"/>
  <c r="U18" i="13"/>
  <c r="G19" i="14"/>
  <c r="G20" i="14"/>
  <c r="G18" i="14"/>
  <c r="G25" i="15"/>
  <c r="G22" i="15"/>
  <c r="G24" i="15"/>
  <c r="G23" i="15"/>
  <c r="S18" i="14"/>
  <c r="S20" i="14"/>
  <c r="S19" i="14"/>
  <c r="F19" i="14"/>
  <c r="F20" i="14"/>
  <c r="F18" i="14"/>
  <c r="AB19" i="13"/>
  <c r="AB21" i="13" s="1"/>
  <c r="AB27" i="13" s="1"/>
  <c r="Z20" i="13"/>
  <c r="AD25" i="12"/>
  <c r="AD16" i="15" s="1"/>
  <c r="AD27" i="12"/>
  <c r="AA21" i="14"/>
  <c r="Z25" i="15"/>
  <c r="Z22" i="15"/>
  <c r="Z24" i="15"/>
  <c r="Z23" i="15"/>
  <c r="W23" i="15"/>
  <c r="W24" i="15"/>
  <c r="W25" i="15"/>
  <c r="W22" i="15"/>
  <c r="AB20" i="13"/>
  <c r="S18" i="13"/>
  <c r="Z18" i="13"/>
  <c r="E24" i="15"/>
  <c r="E22" i="15"/>
  <c r="E25" i="15"/>
  <c r="E23" i="15"/>
  <c r="AF25" i="12"/>
  <c r="AF16" i="15" s="1"/>
  <c r="AF27" i="12"/>
  <c r="U25" i="10"/>
  <c r="U16" i="14" s="1"/>
  <c r="U27" i="10"/>
  <c r="O18" i="13"/>
  <c r="AH19" i="14"/>
  <c r="AH18" i="14"/>
  <c r="AH20" i="14"/>
  <c r="AG19" i="13"/>
  <c r="D19" i="13"/>
  <c r="S19" i="13"/>
  <c r="F25" i="12"/>
  <c r="F16" i="15" s="1"/>
  <c r="F27" i="12"/>
  <c r="AH23" i="14"/>
  <c r="AH22" i="14"/>
  <c r="AH24" i="14"/>
  <c r="AH25" i="14"/>
  <c r="V25" i="12"/>
  <c r="V16" i="15" s="1"/>
  <c r="V27" i="12"/>
  <c r="V20" i="14"/>
  <c r="V19" i="14"/>
  <c r="V18" i="14"/>
  <c r="AG20" i="13"/>
  <c r="D20" i="13"/>
  <c r="V25" i="10"/>
  <c r="V16" i="14" s="1"/>
  <c r="V27" i="10"/>
  <c r="W21" i="14"/>
  <c r="AA22" i="15"/>
  <c r="AA25" i="15"/>
  <c r="AA23" i="15"/>
  <c r="AA24" i="15"/>
  <c r="AG23" i="15"/>
  <c r="AG24" i="15"/>
  <c r="AG22" i="15"/>
  <c r="AG25" i="15"/>
  <c r="T25" i="15"/>
  <c r="T23" i="15"/>
  <c r="T22" i="15"/>
  <c r="T24" i="15"/>
  <c r="F25" i="10"/>
  <c r="F16" i="14" s="1"/>
  <c r="F27" i="10"/>
  <c r="Q27" i="12"/>
  <c r="T19" i="13"/>
  <c r="Y21" i="14"/>
  <c r="AB23" i="15"/>
  <c r="AB22" i="15"/>
  <c r="AB24" i="15"/>
  <c r="AB25" i="15"/>
  <c r="Z25" i="14"/>
  <c r="Z22" i="14"/>
  <c r="Z23" i="14"/>
  <c r="Z24" i="14"/>
  <c r="E25" i="10"/>
  <c r="E16" i="14" s="1"/>
  <c r="E27" i="10"/>
  <c r="G25" i="10"/>
  <c r="G16" i="14" s="1"/>
  <c r="G27" i="10"/>
  <c r="T25" i="10"/>
  <c r="T16" i="14" s="1"/>
  <c r="T27" i="10"/>
  <c r="AG20" i="14"/>
  <c r="AG19" i="14"/>
  <c r="AG18" i="14"/>
  <c r="G18" i="13"/>
  <c r="E18" i="13"/>
  <c r="E21" i="13" s="1"/>
  <c r="E27" i="13" s="1"/>
  <c r="T18" i="13"/>
  <c r="AH18" i="13"/>
  <c r="AH21" i="13" s="1"/>
  <c r="AH27" i="13" s="1"/>
  <c r="U25" i="15"/>
  <c r="U23" i="15"/>
  <c r="U22" i="15"/>
  <c r="U24" i="15"/>
  <c r="W25" i="14"/>
  <c r="W24" i="14"/>
  <c r="W22" i="14"/>
  <c r="W23" i="14"/>
  <c r="AA24" i="14"/>
  <c r="AA25" i="14"/>
  <c r="AA22" i="14"/>
  <c r="AA23" i="14"/>
  <c r="D25" i="10"/>
  <c r="D16" i="14" s="1"/>
  <c r="D27" i="10"/>
  <c r="U20" i="14"/>
  <c r="U18" i="14"/>
  <c r="U19" i="14"/>
  <c r="AB23" i="14"/>
  <c r="AB25" i="14"/>
  <c r="AB24" i="14"/>
  <c r="AB22" i="14"/>
  <c r="S25" i="10"/>
  <c r="S16" i="14" s="1"/>
  <c r="S27" i="10"/>
  <c r="AE25" i="12"/>
  <c r="AE16" i="15" s="1"/>
  <c r="AE27" i="12"/>
  <c r="AA21" i="13"/>
  <c r="AA27" i="13" s="1"/>
  <c r="Y18" i="13"/>
  <c r="Y24" i="15"/>
  <c r="Y22" i="15"/>
  <c r="Y23" i="15"/>
  <c r="Y25" i="15"/>
  <c r="Y19" i="13"/>
  <c r="Y22" i="14"/>
  <c r="Y24" i="14"/>
  <c r="Y23" i="14"/>
  <c r="Y25" i="14"/>
  <c r="R25" i="10"/>
  <c r="R16" i="14" s="1"/>
  <c r="R27" i="10"/>
  <c r="R19" i="13"/>
  <c r="R18" i="13"/>
  <c r="R20" i="13"/>
  <c r="R24" i="15"/>
  <c r="R22" i="15"/>
  <c r="X20" i="13"/>
  <c r="X18" i="13"/>
  <c r="X19" i="13"/>
  <c r="X25" i="10"/>
  <c r="X16" i="14" s="1"/>
  <c r="X27" i="10"/>
  <c r="X21" i="14"/>
  <c r="X22" i="15"/>
  <c r="X24" i="15"/>
  <c r="X23" i="15"/>
  <c r="X25" i="15"/>
  <c r="Q18" i="13"/>
  <c r="Q19" i="13"/>
  <c r="Q20" i="13"/>
  <c r="Q25" i="10"/>
  <c r="Q16" i="14" s="1"/>
  <c r="Q27" i="10"/>
  <c r="Q25" i="15"/>
  <c r="Q24" i="15"/>
  <c r="Q23" i="15"/>
  <c r="Q22" i="15"/>
  <c r="P25" i="10"/>
  <c r="P16" i="14" s="1"/>
  <c r="P27" i="10"/>
  <c r="P18" i="13"/>
  <c r="P20" i="13"/>
  <c r="P19" i="13"/>
  <c r="P25" i="12"/>
  <c r="P16" i="15" s="1"/>
  <c r="P27" i="12"/>
  <c r="P19" i="14"/>
  <c r="P18" i="14"/>
  <c r="P20" i="14"/>
  <c r="O20" i="14"/>
  <c r="O18" i="14"/>
  <c r="O19" i="14"/>
  <c r="O20" i="13"/>
  <c r="O25" i="12"/>
  <c r="O16" i="15" s="1"/>
  <c r="O27" i="12"/>
  <c r="O25" i="10"/>
  <c r="O16" i="14" s="1"/>
  <c r="O27" i="10"/>
  <c r="N25" i="10"/>
  <c r="N16" i="14" s="1"/>
  <c r="N27" i="10"/>
  <c r="N20" i="14"/>
  <c r="N19" i="14"/>
  <c r="N18" i="14"/>
  <c r="N18" i="13"/>
  <c r="N20" i="13"/>
  <c r="N19" i="13"/>
  <c r="N25" i="12"/>
  <c r="N16" i="15" s="1"/>
  <c r="N27" i="12"/>
  <c r="M25" i="10"/>
  <c r="M16" i="14" s="1"/>
  <c r="M27" i="10"/>
  <c r="M25" i="12"/>
  <c r="M16" i="15" s="1"/>
  <c r="M27" i="12"/>
  <c r="M20" i="13"/>
  <c r="M18" i="13"/>
  <c r="M19" i="13"/>
  <c r="M20" i="14"/>
  <c r="M19" i="14"/>
  <c r="M18" i="14"/>
  <c r="L25" i="12"/>
  <c r="L16" i="15" s="1"/>
  <c r="L27" i="12"/>
  <c r="L20" i="13"/>
  <c r="L18" i="13"/>
  <c r="L19" i="13"/>
  <c r="L25" i="10"/>
  <c r="L16" i="14" s="1"/>
  <c r="L27" i="10"/>
  <c r="L18" i="14"/>
  <c r="L20" i="14"/>
  <c r="L19" i="14"/>
  <c r="K20" i="14"/>
  <c r="K19" i="14"/>
  <c r="K18" i="14"/>
  <c r="K20" i="13"/>
  <c r="K19" i="13"/>
  <c r="K18" i="13"/>
  <c r="K25" i="12"/>
  <c r="K16" i="15" s="1"/>
  <c r="K27" i="12"/>
  <c r="K25" i="10"/>
  <c r="K16" i="14" s="1"/>
  <c r="K27" i="10"/>
  <c r="J25" i="12"/>
  <c r="J16" i="15" s="1"/>
  <c r="J27" i="12"/>
  <c r="J20" i="13"/>
  <c r="J19" i="13"/>
  <c r="J18" i="13"/>
  <c r="J20" i="14"/>
  <c r="J19" i="14"/>
  <c r="J18" i="14"/>
  <c r="J25" i="10"/>
  <c r="J16" i="14" s="1"/>
  <c r="J27" i="10"/>
  <c r="I20" i="13"/>
  <c r="I19" i="13"/>
  <c r="I18" i="13"/>
  <c r="I20" i="14"/>
  <c r="I18" i="14"/>
  <c r="I19" i="14"/>
  <c r="I25" i="12"/>
  <c r="I16" i="15" s="1"/>
  <c r="I27" i="12"/>
  <c r="I25" i="10"/>
  <c r="I16" i="14" s="1"/>
  <c r="I27" i="10"/>
  <c r="H25" i="10"/>
  <c r="H16" i="14" s="1"/>
  <c r="H27" i="10"/>
  <c r="H19" i="14"/>
  <c r="H20" i="14"/>
  <c r="H18" i="14"/>
  <c r="H19" i="13"/>
  <c r="H20" i="13"/>
  <c r="H18" i="13"/>
  <c r="H25" i="12"/>
  <c r="H16" i="15" s="1"/>
  <c r="H27" i="12"/>
  <c r="C20" i="14"/>
  <c r="C18" i="14"/>
  <c r="C19" i="14"/>
  <c r="C18" i="13"/>
  <c r="C20" i="13"/>
  <c r="C19" i="13"/>
  <c r="C23" i="15"/>
  <c r="C22" i="15"/>
  <c r="C24" i="15"/>
  <c r="C25" i="15"/>
  <c r="C25" i="14"/>
  <c r="C24" i="14"/>
  <c r="C23" i="14"/>
  <c r="C22" i="14"/>
  <c r="B25" i="14"/>
  <c r="B22" i="14"/>
  <c r="B23" i="14"/>
  <c r="B24" i="14"/>
  <c r="B18" i="13"/>
  <c r="B19" i="13"/>
  <c r="B20" i="13"/>
  <c r="B25" i="15"/>
  <c r="B22" i="15"/>
  <c r="B23" i="15"/>
  <c r="B24" i="15"/>
  <c r="B20" i="14"/>
  <c r="B19" i="14"/>
  <c r="B18" i="14"/>
  <c r="F21" i="13"/>
  <c r="F25" i="13"/>
  <c r="F24" i="13"/>
  <c r="F23" i="13"/>
  <c r="F22" i="13"/>
  <c r="G24" i="13"/>
  <c r="G25" i="13"/>
  <c r="G23" i="13"/>
  <c r="G22" i="13"/>
  <c r="B24" i="13"/>
  <c r="B22" i="13"/>
  <c r="B23" i="13"/>
  <c r="B25" i="13"/>
  <c r="AG22" i="13"/>
  <c r="AG25" i="13"/>
  <c r="AG24" i="13"/>
  <c r="AG23" i="13"/>
  <c r="C27" i="10"/>
  <c r="B27" i="10"/>
  <c r="Z21" i="13" l="1"/>
  <c r="Z27" i="13" s="1"/>
  <c r="Z26" i="9" s="1"/>
  <c r="G21" i="13"/>
  <c r="R21" i="14"/>
  <c r="U21" i="13"/>
  <c r="U27" i="13" s="1"/>
  <c r="AB26" i="14"/>
  <c r="V21" i="13"/>
  <c r="V27" i="13" s="1"/>
  <c r="V26" i="9" s="1"/>
  <c r="R23" i="15"/>
  <c r="R26" i="15" s="1"/>
  <c r="R27" i="15" s="1"/>
  <c r="R26" i="12" s="1"/>
  <c r="Q21" i="14"/>
  <c r="D21" i="13"/>
  <c r="D27" i="13" s="1"/>
  <c r="T21" i="13"/>
  <c r="T27" i="13" s="1"/>
  <c r="T26" i="9" s="1"/>
  <c r="AB21" i="14"/>
  <c r="AB27" i="14" s="1"/>
  <c r="AB26" i="10" s="1"/>
  <c r="S21" i="13"/>
  <c r="S27" i="13" s="1"/>
  <c r="S26" i="9" s="1"/>
  <c r="C21" i="14"/>
  <c r="Y21" i="13"/>
  <c r="Y27" i="13" s="1"/>
  <c r="Y26" i="9" s="1"/>
  <c r="U21" i="14"/>
  <c r="W26" i="14"/>
  <c r="E26" i="15"/>
  <c r="E27" i="15" s="1"/>
  <c r="E26" i="12" s="1"/>
  <c r="G21" i="14"/>
  <c r="J21" i="14"/>
  <c r="AG21" i="14"/>
  <c r="AG21" i="13"/>
  <c r="C26" i="15"/>
  <c r="C27" i="15" s="1"/>
  <c r="C26" i="12" s="1"/>
  <c r="D25" i="14"/>
  <c r="D23" i="14"/>
  <c r="D24" i="14"/>
  <c r="D22" i="14"/>
  <c r="X26" i="15"/>
  <c r="X27" i="15" s="1"/>
  <c r="X26" i="12" s="1"/>
  <c r="AE22" i="15"/>
  <c r="AE25" i="15"/>
  <c r="AE23" i="15"/>
  <c r="AE24" i="15"/>
  <c r="G23" i="14"/>
  <c r="G24" i="14"/>
  <c r="G25" i="14"/>
  <c r="G22" i="14"/>
  <c r="S21" i="14"/>
  <c r="T21" i="14"/>
  <c r="L21" i="14"/>
  <c r="AA26" i="14"/>
  <c r="AA27" i="14" s="1"/>
  <c r="AH21" i="14"/>
  <c r="G26" i="15"/>
  <c r="G27" i="15" s="1"/>
  <c r="G26" i="12" s="1"/>
  <c r="AG26" i="14"/>
  <c r="Z26" i="14"/>
  <c r="Z27" i="14" s="1"/>
  <c r="Z26" i="10" s="1"/>
  <c r="W27" i="14"/>
  <c r="W26" i="10" s="1"/>
  <c r="AH26" i="14"/>
  <c r="U25" i="14"/>
  <c r="U22" i="14"/>
  <c r="U23" i="14"/>
  <c r="U24" i="14"/>
  <c r="E25" i="14"/>
  <c r="E22" i="14"/>
  <c r="E24" i="14"/>
  <c r="E23" i="14"/>
  <c r="F25" i="14"/>
  <c r="F22" i="14"/>
  <c r="F23" i="14"/>
  <c r="F24" i="14"/>
  <c r="T26" i="15"/>
  <c r="T27" i="15" s="1"/>
  <c r="T26" i="12" s="1"/>
  <c r="W26" i="15"/>
  <c r="W27" i="15" s="1"/>
  <c r="W26" i="12" s="1"/>
  <c r="S24" i="14"/>
  <c r="S23" i="14"/>
  <c r="S25" i="14"/>
  <c r="S22" i="14"/>
  <c r="V23" i="15"/>
  <c r="V22" i="15"/>
  <c r="V24" i="15"/>
  <c r="V25" i="15"/>
  <c r="AA26" i="15"/>
  <c r="AA27" i="15" s="1"/>
  <c r="AA26" i="12" s="1"/>
  <c r="V24" i="14"/>
  <c r="V25" i="14"/>
  <c r="V22" i="14"/>
  <c r="V23" i="14"/>
  <c r="AF22" i="15"/>
  <c r="AF23" i="15"/>
  <c r="AF25" i="15"/>
  <c r="AF24" i="15"/>
  <c r="F21" i="14"/>
  <c r="AH26" i="15"/>
  <c r="AH27" i="15" s="1"/>
  <c r="AH26" i="12" s="1"/>
  <c r="U26" i="15"/>
  <c r="U27" i="15" s="1"/>
  <c r="U26" i="12" s="1"/>
  <c r="F25" i="15"/>
  <c r="F22" i="15"/>
  <c r="F24" i="15"/>
  <c r="F23" i="15"/>
  <c r="AC25" i="15"/>
  <c r="AC22" i="15"/>
  <c r="AC23" i="15"/>
  <c r="AC24" i="15"/>
  <c r="Y26" i="15"/>
  <c r="Y27" i="15" s="1"/>
  <c r="Y26" i="12" s="1"/>
  <c r="AD22" i="15"/>
  <c r="AD24" i="15"/>
  <c r="AD25" i="15"/>
  <c r="AD23" i="15"/>
  <c r="O21" i="13"/>
  <c r="O27" i="13" s="1"/>
  <c r="O26" i="9" s="1"/>
  <c r="AB26" i="15"/>
  <c r="AB27" i="15" s="1"/>
  <c r="AB26" i="12" s="1"/>
  <c r="Z26" i="15"/>
  <c r="Z27" i="15" s="1"/>
  <c r="Z26" i="12" s="1"/>
  <c r="S26" i="15"/>
  <c r="S27" i="15" s="1"/>
  <c r="S26" i="12" s="1"/>
  <c r="O21" i="14"/>
  <c r="T25" i="14"/>
  <c r="T24" i="14"/>
  <c r="T22" i="14"/>
  <c r="T23" i="14"/>
  <c r="AG26" i="15"/>
  <c r="AG27" i="15" s="1"/>
  <c r="AG26" i="12" s="1"/>
  <c r="V21" i="14"/>
  <c r="N21" i="13"/>
  <c r="N27" i="13" s="1"/>
  <c r="N26" i="9" s="1"/>
  <c r="L21" i="13"/>
  <c r="L27" i="13" s="1"/>
  <c r="L26" i="9" s="1"/>
  <c r="J21" i="13"/>
  <c r="J27" i="13" s="1"/>
  <c r="J26" i="9" s="1"/>
  <c r="Y26" i="14"/>
  <c r="Y27" i="14" s="1"/>
  <c r="Y26" i="10" s="1"/>
  <c r="R21" i="13"/>
  <c r="R27" i="13" s="1"/>
  <c r="R26" i="9" s="1"/>
  <c r="R23" i="14"/>
  <c r="R22" i="14"/>
  <c r="R25" i="14"/>
  <c r="R24" i="14"/>
  <c r="C21" i="13"/>
  <c r="C27" i="13" s="1"/>
  <c r="X22" i="14"/>
  <c r="X24" i="14"/>
  <c r="X25" i="14"/>
  <c r="X23" i="14"/>
  <c r="X21" i="13"/>
  <c r="X27" i="13" s="1"/>
  <c r="X26" i="9" s="1"/>
  <c r="Q26" i="15"/>
  <c r="Q27" i="15" s="1"/>
  <c r="Q26" i="12" s="1"/>
  <c r="Q25" i="14"/>
  <c r="Q22" i="14"/>
  <c r="Q24" i="14"/>
  <c r="Q23" i="14"/>
  <c r="Q21" i="13"/>
  <c r="Q27" i="13" s="1"/>
  <c r="Q26" i="9" s="1"/>
  <c r="P21" i="14"/>
  <c r="P22" i="15"/>
  <c r="P25" i="15"/>
  <c r="P24" i="15"/>
  <c r="P23" i="15"/>
  <c r="P21" i="13"/>
  <c r="P27" i="13" s="1"/>
  <c r="P26" i="9" s="1"/>
  <c r="P23" i="14"/>
  <c r="P25" i="14"/>
  <c r="P24" i="14"/>
  <c r="P22" i="14"/>
  <c r="O24" i="14"/>
  <c r="O25" i="14"/>
  <c r="O23" i="14"/>
  <c r="O22" i="14"/>
  <c r="O24" i="15"/>
  <c r="O25" i="15"/>
  <c r="O22" i="15"/>
  <c r="O23" i="15"/>
  <c r="N25" i="15"/>
  <c r="N22" i="15"/>
  <c r="N23" i="15"/>
  <c r="N24" i="15"/>
  <c r="N21" i="14"/>
  <c r="N25" i="14"/>
  <c r="N24" i="14"/>
  <c r="N22" i="14"/>
  <c r="N23" i="14"/>
  <c r="M25" i="15"/>
  <c r="M24" i="15"/>
  <c r="M23" i="15"/>
  <c r="M22" i="15"/>
  <c r="M21" i="14"/>
  <c r="M21" i="13"/>
  <c r="M27" i="13" s="1"/>
  <c r="M26" i="9" s="1"/>
  <c r="M22" i="14"/>
  <c r="M25" i="14"/>
  <c r="M24" i="14"/>
  <c r="M23" i="14"/>
  <c r="L23" i="14"/>
  <c r="L22" i="14"/>
  <c r="L24" i="14"/>
  <c r="L25" i="14"/>
  <c r="L24" i="15"/>
  <c r="L22" i="15"/>
  <c r="L23" i="15"/>
  <c r="L25" i="15"/>
  <c r="K22" i="14"/>
  <c r="K25" i="14"/>
  <c r="K24" i="14"/>
  <c r="K23" i="14"/>
  <c r="K23" i="15"/>
  <c r="K24" i="15"/>
  <c r="K22" i="15"/>
  <c r="K25" i="15"/>
  <c r="K21" i="14"/>
  <c r="K21" i="13"/>
  <c r="K27" i="13" s="1"/>
  <c r="K26" i="9" s="1"/>
  <c r="J24" i="14"/>
  <c r="J22" i="14"/>
  <c r="J25" i="14"/>
  <c r="J23" i="14"/>
  <c r="J25" i="15"/>
  <c r="J24" i="15"/>
  <c r="J23" i="15"/>
  <c r="J22" i="15"/>
  <c r="I25" i="15"/>
  <c r="I22" i="15"/>
  <c r="I23" i="15"/>
  <c r="I24" i="15"/>
  <c r="I21" i="13"/>
  <c r="I27" i="13" s="1"/>
  <c r="I26" i="9" s="1"/>
  <c r="I22" i="14"/>
  <c r="I25" i="14"/>
  <c r="I23" i="14"/>
  <c r="I24" i="14"/>
  <c r="I21" i="14"/>
  <c r="H25" i="15"/>
  <c r="H22" i="15"/>
  <c r="H24" i="15"/>
  <c r="H23" i="15"/>
  <c r="H21" i="13"/>
  <c r="H27" i="13" s="1"/>
  <c r="H26" i="9" s="1"/>
  <c r="H21" i="14"/>
  <c r="H25" i="14"/>
  <c r="H24" i="14"/>
  <c r="H23" i="14"/>
  <c r="H22" i="14"/>
  <c r="C26" i="14"/>
  <c r="C27" i="14" s="1"/>
  <c r="C26" i="10" s="1"/>
  <c r="B26" i="15"/>
  <c r="B27" i="15" s="1"/>
  <c r="B26" i="12" s="1"/>
  <c r="B21" i="13"/>
  <c r="B21" i="14"/>
  <c r="B26" i="14"/>
  <c r="B26" i="13"/>
  <c r="F26" i="13"/>
  <c r="F27" i="13" s="1"/>
  <c r="F26" i="9" s="1"/>
  <c r="G26" i="13"/>
  <c r="G27" i="13" s="1"/>
  <c r="AG26" i="13"/>
  <c r="AH26" i="9"/>
  <c r="AH27" i="9" s="1"/>
  <c r="AH28" i="9" s="1"/>
  <c r="AH33" i="9" s="1"/>
  <c r="AA26" i="10"/>
  <c r="D26" i="9"/>
  <c r="E26" i="9"/>
  <c r="AA26" i="9"/>
  <c r="AB26" i="9"/>
  <c r="AG29" i="9"/>
  <c r="X29" i="9"/>
  <c r="Y29" i="9"/>
  <c r="Z29" i="9"/>
  <c r="AA29" i="9"/>
  <c r="AB29" i="9"/>
  <c r="W29" i="9"/>
  <c r="I29" i="9"/>
  <c r="J29" i="9"/>
  <c r="K29" i="9"/>
  <c r="L29" i="9"/>
  <c r="M29" i="9"/>
  <c r="O29" i="9"/>
  <c r="P29" i="9"/>
  <c r="Q29" i="9"/>
  <c r="R29" i="9"/>
  <c r="S29" i="9"/>
  <c r="T29" i="9"/>
  <c r="U29" i="9"/>
  <c r="V29" i="9"/>
  <c r="H29" i="9"/>
  <c r="D29" i="9"/>
  <c r="E29" i="9"/>
  <c r="F29" i="9"/>
  <c r="G29" i="9"/>
  <c r="C29" i="9"/>
  <c r="B29" i="9"/>
  <c r="AG27" i="13" l="1"/>
  <c r="AH27" i="14"/>
  <c r="AH26" i="10" s="1"/>
  <c r="I26" i="15"/>
  <c r="I27" i="15" s="1"/>
  <c r="I26" i="12" s="1"/>
  <c r="AG27" i="14"/>
  <c r="AG26" i="10" s="1"/>
  <c r="B27" i="14"/>
  <c r="B26" i="10" s="1"/>
  <c r="M26" i="15"/>
  <c r="M27" i="15" s="1"/>
  <c r="M26" i="12" s="1"/>
  <c r="AD26" i="15"/>
  <c r="AD27" i="15" s="1"/>
  <c r="S26" i="14"/>
  <c r="S27" i="14" s="1"/>
  <c r="S26" i="10" s="1"/>
  <c r="F26" i="15"/>
  <c r="F27" i="15" s="1"/>
  <c r="F26" i="12" s="1"/>
  <c r="L26" i="15"/>
  <c r="L27" i="15" s="1"/>
  <c r="L26" i="12" s="1"/>
  <c r="D26" i="14"/>
  <c r="D27" i="14" s="1"/>
  <c r="D26" i="10" s="1"/>
  <c r="N26" i="14"/>
  <c r="N27" i="14" s="1"/>
  <c r="N26" i="10" s="1"/>
  <c r="F26" i="14"/>
  <c r="F27" i="14" s="1"/>
  <c r="F26" i="10" s="1"/>
  <c r="K26" i="14"/>
  <c r="K27" i="14" s="1"/>
  <c r="K26" i="10" s="1"/>
  <c r="V26" i="15"/>
  <c r="V27" i="15" s="1"/>
  <c r="V26" i="12" s="1"/>
  <c r="AE26" i="15"/>
  <c r="AE27" i="15" s="1"/>
  <c r="I26" i="14"/>
  <c r="I27" i="14" s="1"/>
  <c r="I26" i="10" s="1"/>
  <c r="T26" i="14"/>
  <c r="T27" i="14" s="1"/>
  <c r="T26" i="10" s="1"/>
  <c r="E26" i="14"/>
  <c r="E27" i="14" s="1"/>
  <c r="E26" i="10" s="1"/>
  <c r="AC26" i="15"/>
  <c r="AC27" i="15" s="1"/>
  <c r="AF26" i="15"/>
  <c r="AF27" i="15" s="1"/>
  <c r="V26" i="14"/>
  <c r="V27" i="14" s="1"/>
  <c r="V26" i="10" s="1"/>
  <c r="K26" i="15"/>
  <c r="K27" i="15" s="1"/>
  <c r="K26" i="12" s="1"/>
  <c r="U26" i="14"/>
  <c r="U27" i="14" s="1"/>
  <c r="U26" i="10" s="1"/>
  <c r="G26" i="14"/>
  <c r="G27" i="14" s="1"/>
  <c r="G26" i="10" s="1"/>
  <c r="R26" i="14"/>
  <c r="R27" i="14" s="1"/>
  <c r="R26" i="10" s="1"/>
  <c r="X26" i="14"/>
  <c r="X27" i="14" s="1"/>
  <c r="X26" i="10" s="1"/>
  <c r="Q26" i="14"/>
  <c r="Q27" i="14" s="1"/>
  <c r="Q26" i="10" s="1"/>
  <c r="P26" i="14"/>
  <c r="P27" i="14" s="1"/>
  <c r="P26" i="10" s="1"/>
  <c r="P26" i="15"/>
  <c r="P27" i="15" s="1"/>
  <c r="P26" i="12" s="1"/>
  <c r="O26" i="15"/>
  <c r="O27" i="15" s="1"/>
  <c r="O26" i="12" s="1"/>
  <c r="O26" i="14"/>
  <c r="O27" i="14" s="1"/>
  <c r="O26" i="10" s="1"/>
  <c r="N26" i="15"/>
  <c r="N27" i="15" s="1"/>
  <c r="N26" i="12" s="1"/>
  <c r="M26" i="14"/>
  <c r="M27" i="14" s="1"/>
  <c r="M26" i="10" s="1"/>
  <c r="L26" i="14"/>
  <c r="L27" i="14" s="1"/>
  <c r="L26" i="10" s="1"/>
  <c r="J26" i="15"/>
  <c r="J27" i="15" s="1"/>
  <c r="J26" i="12" s="1"/>
  <c r="J26" i="14"/>
  <c r="J27" i="14" s="1"/>
  <c r="J26" i="10" s="1"/>
  <c r="H26" i="15"/>
  <c r="H27" i="15" s="1"/>
  <c r="H26" i="12" s="1"/>
  <c r="H26" i="14"/>
  <c r="H27" i="14" s="1"/>
  <c r="H26" i="10" s="1"/>
  <c r="B27" i="13"/>
  <c r="B26" i="9" s="1"/>
  <c r="AG26" i="9"/>
  <c r="G26" i="9"/>
  <c r="W26" i="9"/>
  <c r="U26" i="9"/>
  <c r="C26" i="9"/>
  <c r="V30" i="12"/>
  <c r="V30" i="10"/>
  <c r="W30" i="12"/>
  <c r="W30" i="10"/>
  <c r="T30" i="12"/>
  <c r="T30" i="10"/>
  <c r="I30" i="12"/>
  <c r="I30" i="10"/>
  <c r="J30" i="12"/>
  <c r="J30" i="10"/>
  <c r="AB30" i="10"/>
  <c r="AB30" i="12"/>
  <c r="AA30" i="10"/>
  <c r="AA30" i="12"/>
  <c r="B30" i="12"/>
  <c r="B30" i="10"/>
  <c r="Q30" i="12"/>
  <c r="Q30" i="10"/>
  <c r="C30" i="10"/>
  <c r="C30" i="12"/>
  <c r="X30" i="10"/>
  <c r="X30" i="12"/>
  <c r="G30" i="10"/>
  <c r="G30" i="12"/>
  <c r="O30" i="10"/>
  <c r="O30" i="12"/>
  <c r="AG30" i="10"/>
  <c r="AG30" i="12"/>
  <c r="S30" i="12"/>
  <c r="S30" i="10"/>
  <c r="Z30" i="12"/>
  <c r="Z30" i="10"/>
  <c r="Y30" i="12"/>
  <c r="Y30" i="10"/>
  <c r="F30" i="10"/>
  <c r="F30" i="12"/>
  <c r="D30" i="12"/>
  <c r="D30" i="10"/>
  <c r="K30" i="10"/>
  <c r="K30" i="12"/>
  <c r="H30" i="10"/>
  <c r="H30" i="12"/>
  <c r="U30" i="12"/>
  <c r="U30" i="10"/>
  <c r="R30" i="12"/>
  <c r="R30" i="10"/>
  <c r="P30" i="10"/>
  <c r="P30" i="12"/>
  <c r="M30" i="12"/>
  <c r="M30" i="10"/>
  <c r="E30" i="10"/>
  <c r="E30" i="12"/>
  <c r="L30" i="10"/>
  <c r="L30" i="12"/>
  <c r="AD24" i="12" l="1"/>
  <c r="AE22" i="9" l="1"/>
  <c r="AD22" i="9"/>
  <c r="AD14" i="13" l="1"/>
  <c r="AE14" i="13"/>
  <c r="AD22" i="10"/>
  <c r="G22" i="9"/>
  <c r="AD14" i="14" l="1"/>
  <c r="G23" i="9"/>
  <c r="G32" i="9" s="1"/>
  <c r="AD23" i="10"/>
  <c r="AD15" i="14" s="1"/>
  <c r="AD12" i="14" l="1"/>
  <c r="AD20" i="10"/>
  <c r="AD25" i="10" s="1"/>
  <c r="AD16" i="14" s="1"/>
  <c r="AC14" i="13"/>
  <c r="AC23" i="9"/>
  <c r="AC15" i="13" s="1"/>
  <c r="AG22" i="9"/>
  <c r="AF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F22" i="9"/>
  <c r="E22" i="9"/>
  <c r="D22" i="9"/>
  <c r="C22" i="9"/>
  <c r="B22" i="9"/>
  <c r="AD20" i="14" l="1"/>
  <c r="AD18" i="14"/>
  <c r="AD19" i="14"/>
  <c r="AD27" i="10"/>
  <c r="AC12" i="13"/>
  <c r="AC20" i="9"/>
  <c r="AC25" i="9" s="1"/>
  <c r="AC16" i="13" s="1"/>
  <c r="K23" i="9"/>
  <c r="K32" i="9" s="1"/>
  <c r="P23" i="9"/>
  <c r="P32" i="9" s="1"/>
  <c r="M23" i="9"/>
  <c r="M32" i="9" s="1"/>
  <c r="R23" i="9"/>
  <c r="R32" i="9" s="1"/>
  <c r="L23" i="9"/>
  <c r="L32" i="9" s="1"/>
  <c r="N23" i="9"/>
  <c r="N32" i="9" s="1"/>
  <c r="I23" i="9"/>
  <c r="I32" i="9" s="1"/>
  <c r="Q23" i="9"/>
  <c r="Q32" i="9" s="1"/>
  <c r="U23" i="9"/>
  <c r="U32" i="9" s="1"/>
  <c r="J23" i="9"/>
  <c r="J32" i="9" s="1"/>
  <c r="AG23" i="9"/>
  <c r="AG32" i="9" s="1"/>
  <c r="V23" i="9"/>
  <c r="V32" i="9" s="1"/>
  <c r="AB23" i="9"/>
  <c r="AB32" i="9" s="1"/>
  <c r="H23" i="9"/>
  <c r="H32" i="9" s="1"/>
  <c r="S23" i="9"/>
  <c r="S32" i="9" s="1"/>
  <c r="AD24" i="10"/>
  <c r="AF14" i="13"/>
  <c r="T23" i="9"/>
  <c r="T32" i="9" s="1"/>
  <c r="O23" i="9"/>
  <c r="O32" i="9" s="1"/>
  <c r="AA23" i="9"/>
  <c r="AA32" i="9" s="1"/>
  <c r="Z23" i="9"/>
  <c r="Z32" i="9" s="1"/>
  <c r="Y23" i="9"/>
  <c r="Y32" i="9" s="1"/>
  <c r="X23" i="9"/>
  <c r="X32" i="9" s="1"/>
  <c r="W23" i="9"/>
  <c r="W32" i="9" s="1"/>
  <c r="F23" i="9"/>
  <c r="F32" i="9" s="1"/>
  <c r="E23" i="9"/>
  <c r="E32" i="9" s="1"/>
  <c r="D23" i="9"/>
  <c r="D32" i="9" s="1"/>
  <c r="C23" i="9"/>
  <c r="C32" i="9" s="1"/>
  <c r="B23" i="9"/>
  <c r="B32" i="9" s="1"/>
  <c r="AF23" i="9"/>
  <c r="AF15" i="13" s="1"/>
  <c r="AE23" i="9"/>
  <c r="AE20" i="9" s="1"/>
  <c r="AE25" i="9" s="1"/>
  <c r="AE16" i="13" s="1"/>
  <c r="AD23" i="9"/>
  <c r="AD20" i="9" s="1"/>
  <c r="AD25" i="9" s="1"/>
  <c r="AD16" i="13" s="1"/>
  <c r="AD21" i="14" l="1"/>
  <c r="AD24" i="14"/>
  <c r="AD25" i="14"/>
  <c r="AD22" i="14"/>
  <c r="AD23" i="14"/>
  <c r="AC19" i="13"/>
  <c r="AC18" i="13"/>
  <c r="AC20" i="13"/>
  <c r="AF12" i="13"/>
  <c r="AC24" i="9"/>
  <c r="AF20" i="9"/>
  <c r="AF25" i="9" s="1"/>
  <c r="AF16" i="13" s="1"/>
  <c r="AE24" i="9"/>
  <c r="AD15" i="13"/>
  <c r="AD12" i="13" s="1"/>
  <c r="AE15" i="13"/>
  <c r="AE12" i="13" s="1"/>
  <c r="AH22" i="10"/>
  <c r="AG22" i="10"/>
  <c r="X22" i="10"/>
  <c r="Y22" i="10"/>
  <c r="Z22" i="10"/>
  <c r="AA22" i="10"/>
  <c r="W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H22" i="10"/>
  <c r="C22" i="10"/>
  <c r="D22" i="10"/>
  <c r="E22" i="10"/>
  <c r="F22" i="10"/>
  <c r="G22" i="10"/>
  <c r="AB22" i="10"/>
  <c r="AF18" i="13" l="1"/>
  <c r="AF19" i="13"/>
  <c r="AF20" i="13"/>
  <c r="AD26" i="14"/>
  <c r="AD27" i="14" s="1"/>
  <c r="AE19" i="13"/>
  <c r="AE18" i="13"/>
  <c r="AE20" i="13"/>
  <c r="AC21" i="13"/>
  <c r="AC24" i="13"/>
  <c r="AC22" i="13"/>
  <c r="AC25" i="13"/>
  <c r="AC23" i="13"/>
  <c r="AD20" i="13"/>
  <c r="AD18" i="13"/>
  <c r="AD19" i="13"/>
  <c r="AD24" i="9"/>
  <c r="AF24" i="9"/>
  <c r="AC14" i="14"/>
  <c r="B22" i="10"/>
  <c r="AH9" i="12"/>
  <c r="AH33" i="12" s="1"/>
  <c r="AG9" i="12"/>
  <c r="AG33" i="12" s="1"/>
  <c r="AF9" i="12"/>
  <c r="AE9" i="12"/>
  <c r="AD9" i="12"/>
  <c r="AC9" i="12"/>
  <c r="AB9" i="12"/>
  <c r="AB33" i="12" s="1"/>
  <c r="AA9" i="12"/>
  <c r="AA33" i="12" s="1"/>
  <c r="Z9" i="12"/>
  <c r="Z33" i="12" s="1"/>
  <c r="Y9" i="12"/>
  <c r="Y33" i="12" s="1"/>
  <c r="X9" i="12"/>
  <c r="X33" i="12" s="1"/>
  <c r="W9" i="12"/>
  <c r="W33" i="12" s="1"/>
  <c r="V9" i="12"/>
  <c r="V33" i="12" s="1"/>
  <c r="U9" i="12"/>
  <c r="U33" i="12" s="1"/>
  <c r="T9" i="12"/>
  <c r="T33" i="12" s="1"/>
  <c r="S9" i="12"/>
  <c r="S33" i="12" s="1"/>
  <c r="R9" i="12"/>
  <c r="R33" i="12" s="1"/>
  <c r="Q9" i="12"/>
  <c r="Q33" i="12" s="1"/>
  <c r="P9" i="12"/>
  <c r="P33" i="12" s="1"/>
  <c r="O9" i="12"/>
  <c r="O33" i="12" s="1"/>
  <c r="N9" i="12"/>
  <c r="N33" i="12" s="1"/>
  <c r="M9" i="12"/>
  <c r="M33" i="12" s="1"/>
  <c r="L9" i="12"/>
  <c r="L33" i="12" s="1"/>
  <c r="K9" i="12"/>
  <c r="K33" i="12" s="1"/>
  <c r="J9" i="12"/>
  <c r="J33" i="12" s="1"/>
  <c r="I9" i="12"/>
  <c r="I33" i="12" s="1"/>
  <c r="H9" i="12"/>
  <c r="H33" i="12" s="1"/>
  <c r="G9" i="12"/>
  <c r="G33" i="12" s="1"/>
  <c r="F9" i="12"/>
  <c r="F33" i="12" s="1"/>
  <c r="E9" i="12"/>
  <c r="E33" i="12" s="1"/>
  <c r="D9" i="12"/>
  <c r="D33" i="12" s="1"/>
  <c r="C9" i="12"/>
  <c r="C33" i="12" s="1"/>
  <c r="B9" i="12"/>
  <c r="B33" i="12" s="1"/>
  <c r="AH9" i="10"/>
  <c r="AG9" i="10"/>
  <c r="AF9" i="10"/>
  <c r="AE9" i="10"/>
  <c r="AD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B9" i="10"/>
  <c r="AF21" i="13" l="1"/>
  <c r="AF24" i="13"/>
  <c r="AF25" i="13"/>
  <c r="AF23" i="13"/>
  <c r="AF22" i="13"/>
  <c r="AD21" i="13"/>
  <c r="AE21" i="13"/>
  <c r="AE25" i="13"/>
  <c r="AE24" i="13"/>
  <c r="AE22" i="13"/>
  <c r="AE23" i="13"/>
  <c r="AC26" i="13"/>
  <c r="AC27" i="13" s="1"/>
  <c r="AD23" i="13"/>
  <c r="AD24" i="13"/>
  <c r="AD22" i="13"/>
  <c r="AD25" i="13"/>
  <c r="AD26" i="12"/>
  <c r="H24" i="12"/>
  <c r="P24" i="12"/>
  <c r="X24" i="12"/>
  <c r="AG24" i="12"/>
  <c r="E24" i="12"/>
  <c r="I24" i="12"/>
  <c r="Q24" i="12"/>
  <c r="U24" i="12"/>
  <c r="Y24" i="12"/>
  <c r="AC24" i="12"/>
  <c r="B24" i="12"/>
  <c r="F24" i="12"/>
  <c r="J24" i="12"/>
  <c r="N24" i="12"/>
  <c r="R24" i="12"/>
  <c r="V24" i="12"/>
  <c r="Z24" i="12"/>
  <c r="AE24" i="12"/>
  <c r="C24" i="12"/>
  <c r="G24" i="12"/>
  <c r="K24" i="12"/>
  <c r="O24" i="12"/>
  <c r="S24" i="12"/>
  <c r="W24" i="12"/>
  <c r="AA24" i="12"/>
  <c r="AF24" i="12"/>
  <c r="D24" i="12"/>
  <c r="L24" i="12"/>
  <c r="T24" i="12"/>
  <c r="AB24" i="12"/>
  <c r="M24" i="12"/>
  <c r="AH24" i="12"/>
  <c r="AF22" i="10"/>
  <c r="E23" i="10"/>
  <c r="E33" i="10" s="1"/>
  <c r="I23" i="10"/>
  <c r="I33" i="10" s="1"/>
  <c r="Q23" i="10"/>
  <c r="Q33" i="10" s="1"/>
  <c r="AE22" i="10"/>
  <c r="F23" i="10"/>
  <c r="F33" i="10" s="1"/>
  <c r="R23" i="10"/>
  <c r="R33" i="10" s="1"/>
  <c r="V23" i="10"/>
  <c r="V33" i="10" s="1"/>
  <c r="AH23" i="10"/>
  <c r="AH33" i="10" s="1"/>
  <c r="C23" i="10"/>
  <c r="C33" i="10" s="1"/>
  <c r="G23" i="10"/>
  <c r="G33" i="10" s="1"/>
  <c r="K23" i="10"/>
  <c r="K33" i="10" s="1"/>
  <c r="O23" i="10"/>
  <c r="O33" i="10" s="1"/>
  <c r="S23" i="10"/>
  <c r="S33" i="10" s="1"/>
  <c r="W23" i="10"/>
  <c r="W33" i="10" s="1"/>
  <c r="AA23" i="10"/>
  <c r="AA33" i="10" s="1"/>
  <c r="AC23" i="10"/>
  <c r="AC20" i="10" s="1"/>
  <c r="AC25" i="10" s="1"/>
  <c r="AC16" i="14" s="1"/>
  <c r="D23" i="10"/>
  <c r="D33" i="10" s="1"/>
  <c r="H23" i="10"/>
  <c r="H33" i="10" s="1"/>
  <c r="L23" i="10"/>
  <c r="L33" i="10" s="1"/>
  <c r="P23" i="10"/>
  <c r="P33" i="10" s="1"/>
  <c r="T23" i="10"/>
  <c r="T33" i="10" s="1"/>
  <c r="X23" i="10"/>
  <c r="X33" i="10" s="1"/>
  <c r="AB23" i="10"/>
  <c r="AB33" i="10" s="1"/>
  <c r="M23" i="10"/>
  <c r="M33" i="10" s="1"/>
  <c r="U23" i="10"/>
  <c r="U33" i="10" s="1"/>
  <c r="Y23" i="10"/>
  <c r="Y33" i="10" s="1"/>
  <c r="AG23" i="10"/>
  <c r="AG33" i="10" s="1"/>
  <c r="J23" i="10"/>
  <c r="J33" i="10" s="1"/>
  <c r="Z23" i="10"/>
  <c r="Z33" i="10" s="1"/>
  <c r="AF26" i="13" l="1"/>
  <c r="AF27" i="13" s="1"/>
  <c r="AE26" i="13"/>
  <c r="AE27" i="13" s="1"/>
  <c r="AD26" i="13"/>
  <c r="AD27" i="13" s="1"/>
  <c r="AC27" i="10"/>
  <c r="AF26" i="12"/>
  <c r="AF28" i="12" s="1"/>
  <c r="AF29" i="12" s="1"/>
  <c r="AF34" i="12" s="1"/>
  <c r="AC26" i="12"/>
  <c r="AC28" i="12" s="1"/>
  <c r="AC29" i="12" s="1"/>
  <c r="AC34" i="12" s="1"/>
  <c r="AF14" i="14"/>
  <c r="AE14" i="14"/>
  <c r="AC15" i="14"/>
  <c r="AC12" i="14" s="1"/>
  <c r="B28" i="12"/>
  <c r="B29" i="12" s="1"/>
  <c r="B34" i="12" s="1"/>
  <c r="X28" i="12"/>
  <c r="X29" i="12" s="1"/>
  <c r="X34" i="12" s="1"/>
  <c r="C28" i="12"/>
  <c r="C29" i="12" s="1"/>
  <c r="C34" i="12" s="1"/>
  <c r="H28" i="12"/>
  <c r="H29" i="12" s="1"/>
  <c r="H34" i="12" s="1"/>
  <c r="W28" i="12"/>
  <c r="W29" i="12" s="1"/>
  <c r="W34" i="12" s="1"/>
  <c r="G28" i="12"/>
  <c r="G29" i="12" s="1"/>
  <c r="G34" i="12" s="1"/>
  <c r="AG28" i="12"/>
  <c r="AG29" i="12" s="1"/>
  <c r="AG34" i="12" s="1"/>
  <c r="L28" i="12"/>
  <c r="L29" i="12" s="1"/>
  <c r="L34" i="12" s="1"/>
  <c r="AH28" i="12"/>
  <c r="AH29" i="12" s="1"/>
  <c r="AH34" i="12" s="1"/>
  <c r="M28" i="12"/>
  <c r="M29" i="12" s="1"/>
  <c r="M34" i="12" s="1"/>
  <c r="D28" i="12"/>
  <c r="D29" i="12" s="1"/>
  <c r="D34" i="12" s="1"/>
  <c r="O28" i="12"/>
  <c r="O29" i="12" s="1"/>
  <c r="O34" i="12" s="1"/>
  <c r="N28" i="12"/>
  <c r="N29" i="12" s="1"/>
  <c r="N34" i="12" s="1"/>
  <c r="Q28" i="12"/>
  <c r="Q29" i="12" s="1"/>
  <c r="Q34" i="12" s="1"/>
  <c r="T28" i="12"/>
  <c r="T29" i="12" s="1"/>
  <c r="T34" i="12" s="1"/>
  <c r="AA28" i="12"/>
  <c r="AA29" i="12" s="1"/>
  <c r="AA34" i="12" s="1"/>
  <c r="S28" i="12"/>
  <c r="S29" i="12" s="1"/>
  <c r="S34" i="12" s="1"/>
  <c r="K28" i="12"/>
  <c r="K29" i="12" s="1"/>
  <c r="K34" i="12" s="1"/>
  <c r="Z28" i="12"/>
  <c r="Z29" i="12" s="1"/>
  <c r="Z34" i="12" s="1"/>
  <c r="V28" i="12"/>
  <c r="V29" i="12" s="1"/>
  <c r="V34" i="12" s="1"/>
  <c r="F28" i="12"/>
  <c r="F29" i="12" s="1"/>
  <c r="F34" i="12" s="1"/>
  <c r="E28" i="12"/>
  <c r="E29" i="12" s="1"/>
  <c r="E34" i="12" s="1"/>
  <c r="Y24" i="10"/>
  <c r="Z24" i="10"/>
  <c r="AB24" i="10"/>
  <c r="X24" i="10"/>
  <c r="AA24" i="10"/>
  <c r="W24" i="10"/>
  <c r="J28" i="12"/>
  <c r="J29" i="12" s="1"/>
  <c r="J34" i="12" s="1"/>
  <c r="R28" i="12"/>
  <c r="R29" i="12" s="1"/>
  <c r="R34" i="12" s="1"/>
  <c r="AE23" i="10"/>
  <c r="AE20" i="10" s="1"/>
  <c r="AE25" i="10" s="1"/>
  <c r="AE16" i="14" s="1"/>
  <c r="AF23" i="10"/>
  <c r="AF20" i="10" s="1"/>
  <c r="AF25" i="10" s="1"/>
  <c r="U28" i="12"/>
  <c r="U29" i="12" s="1"/>
  <c r="U34" i="12" s="1"/>
  <c r="P28" i="12"/>
  <c r="P29" i="12" s="1"/>
  <c r="P34" i="12" s="1"/>
  <c r="Y28" i="12"/>
  <c r="Y29" i="12" s="1"/>
  <c r="Y34" i="12" s="1"/>
  <c r="I28" i="12"/>
  <c r="I29" i="12" s="1"/>
  <c r="I34" i="12" s="1"/>
  <c r="AB28" i="12"/>
  <c r="AB29" i="12" s="1"/>
  <c r="AB34" i="12" s="1"/>
  <c r="AC19" i="14" l="1"/>
  <c r="AC20" i="14"/>
  <c r="AC18" i="14"/>
  <c r="AE27" i="10"/>
  <c r="AF16" i="14"/>
  <c r="AF27" i="10"/>
  <c r="AF15" i="14"/>
  <c r="AF12" i="14" s="1"/>
  <c r="AE15" i="14"/>
  <c r="AE12" i="14" s="1"/>
  <c r="AA28" i="10"/>
  <c r="AA29" i="10" s="1"/>
  <c r="AA34" i="10" s="1"/>
  <c r="Z28" i="10"/>
  <c r="Z29" i="10" s="1"/>
  <c r="Z34" i="10" s="1"/>
  <c r="Y28" i="10"/>
  <c r="Y29" i="10" s="1"/>
  <c r="Y34" i="10" s="1"/>
  <c r="W28" i="10"/>
  <c r="W29" i="10" s="1"/>
  <c r="W34" i="10" s="1"/>
  <c r="X28" i="10"/>
  <c r="X29" i="10" s="1"/>
  <c r="X34" i="10" s="1"/>
  <c r="AB28" i="10"/>
  <c r="AB29" i="10" s="1"/>
  <c r="AB34" i="10" s="1"/>
  <c r="AC21" i="14" l="1"/>
  <c r="AF20" i="14"/>
  <c r="AF19" i="14"/>
  <c r="AF18" i="14"/>
  <c r="AE19" i="14"/>
  <c r="AE20" i="14"/>
  <c r="AE18" i="14"/>
  <c r="AC24" i="14"/>
  <c r="AC25" i="14"/>
  <c r="AC22" i="14"/>
  <c r="AC23" i="14"/>
  <c r="AE26" i="12"/>
  <c r="AE28" i="12" s="1"/>
  <c r="AE29" i="12" s="1"/>
  <c r="AE34" i="12" s="1"/>
  <c r="F24" i="10"/>
  <c r="H24" i="10"/>
  <c r="T24" i="10"/>
  <c r="P24" i="10"/>
  <c r="L24" i="10"/>
  <c r="AF24" i="10"/>
  <c r="E24" i="10"/>
  <c r="I24" i="10"/>
  <c r="S24" i="10"/>
  <c r="O24" i="10"/>
  <c r="K24" i="10"/>
  <c r="AE24" i="10"/>
  <c r="B24" i="10"/>
  <c r="D24" i="10"/>
  <c r="V24" i="10"/>
  <c r="R24" i="10"/>
  <c r="N24" i="10"/>
  <c r="J24" i="10"/>
  <c r="AH24" i="10"/>
  <c r="G24" i="10"/>
  <c r="C24" i="10"/>
  <c r="U24" i="10"/>
  <c r="Q24" i="10"/>
  <c r="M24" i="10"/>
  <c r="AC24" i="10"/>
  <c r="AG24" i="10"/>
  <c r="C24" i="9"/>
  <c r="D24" i="9"/>
  <c r="E24" i="9"/>
  <c r="G24" i="9"/>
  <c r="H24" i="9"/>
  <c r="I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G24" i="9"/>
  <c r="B24" i="9"/>
  <c r="B27" i="9" s="1"/>
  <c r="B28" i="9" s="1"/>
  <c r="B33" i="9" s="1"/>
  <c r="AF21" i="14" l="1"/>
  <c r="AF25" i="14"/>
  <c r="AF24" i="14"/>
  <c r="AF22" i="14"/>
  <c r="AF23" i="14"/>
  <c r="AC26" i="14"/>
  <c r="AC27" i="14" s="1"/>
  <c r="AE21" i="14"/>
  <c r="AE22" i="14"/>
  <c r="AE25" i="14"/>
  <c r="AE23" i="14"/>
  <c r="AE24" i="14"/>
  <c r="C28" i="10"/>
  <c r="C29" i="10" s="1"/>
  <c r="C34" i="10" s="1"/>
  <c r="E28" i="10"/>
  <c r="E29" i="10" s="1"/>
  <c r="E34" i="10" s="1"/>
  <c r="V28" i="10"/>
  <c r="V29" i="10" s="1"/>
  <c r="V34" i="10" s="1"/>
  <c r="G28" i="10"/>
  <c r="G29" i="10" s="1"/>
  <c r="G34" i="10" s="1"/>
  <c r="AG28" i="10"/>
  <c r="AG29" i="10" s="1"/>
  <c r="AG34" i="10" s="1"/>
  <c r="AH28" i="10"/>
  <c r="AH29" i="10" s="1"/>
  <c r="AH34" i="10" s="1"/>
  <c r="F28" i="10"/>
  <c r="F29" i="10" s="1"/>
  <c r="F34" i="10" s="1"/>
  <c r="M28" i="10"/>
  <c r="M29" i="10" s="1"/>
  <c r="M34" i="10" s="1"/>
  <c r="J28" i="10"/>
  <c r="J29" i="10" s="1"/>
  <c r="J34" i="10" s="1"/>
  <c r="J24" i="9"/>
  <c r="F24" i="9"/>
  <c r="Y27" i="9"/>
  <c r="Y28" i="9" s="1"/>
  <c r="Y33" i="9" s="1"/>
  <c r="X27" i="9"/>
  <c r="X28" i="9" s="1"/>
  <c r="X33" i="9" s="1"/>
  <c r="D28" i="10"/>
  <c r="D29" i="10" s="1"/>
  <c r="D34" i="10" s="1"/>
  <c r="H28" i="10"/>
  <c r="H29" i="10" s="1"/>
  <c r="H34" i="10" s="1"/>
  <c r="V27" i="9"/>
  <c r="V28" i="9" s="1"/>
  <c r="V33" i="9" s="1"/>
  <c r="Z27" i="9"/>
  <c r="Z28" i="9" s="1"/>
  <c r="Z33" i="9" s="1"/>
  <c r="W27" i="9"/>
  <c r="W28" i="9" s="1"/>
  <c r="W33" i="9" s="1"/>
  <c r="AF26" i="14" l="1"/>
  <c r="AF27" i="14" s="1"/>
  <c r="AE26" i="14"/>
  <c r="AE27" i="14" s="1"/>
  <c r="AG27" i="9"/>
  <c r="AG28" i="9" s="1"/>
  <c r="AG33" i="9" s="1"/>
  <c r="AB27" i="9"/>
  <c r="AB28" i="9" s="1"/>
  <c r="AB33" i="9" s="1"/>
  <c r="E27" i="9"/>
  <c r="E28" i="9" s="1"/>
  <c r="E33" i="9" s="1"/>
  <c r="J27" i="9"/>
  <c r="J28" i="9" s="1"/>
  <c r="J33" i="9" s="1"/>
  <c r="F27" i="9"/>
  <c r="F28" i="9" s="1"/>
  <c r="F33" i="9" s="1"/>
  <c r="M27" i="9"/>
  <c r="M28" i="9" s="1"/>
  <c r="M33" i="9" s="1"/>
  <c r="C27" i="9"/>
  <c r="C28" i="9" s="1"/>
  <c r="C33" i="9" s="1"/>
  <c r="D27" i="9"/>
  <c r="D28" i="9" s="1"/>
  <c r="D33" i="9" s="1"/>
  <c r="G27" i="9"/>
  <c r="G28" i="9" s="1"/>
  <c r="G33" i="9" s="1"/>
  <c r="H27" i="9"/>
  <c r="H28" i="9" s="1"/>
  <c r="H33" i="9" s="1"/>
  <c r="AA27" i="9"/>
  <c r="AA28" i="9" s="1"/>
  <c r="AA33" i="9" s="1"/>
  <c r="AF26" i="9" l="1"/>
  <c r="AF27" i="9" s="1"/>
  <c r="AF28" i="9" s="1"/>
  <c r="AF33" i="9" s="1"/>
  <c r="U27" i="9" l="1"/>
  <c r="U28" i="9" s="1"/>
  <c r="U33" i="9" s="1"/>
  <c r="L27" i="9"/>
  <c r="L28" i="9" s="1"/>
  <c r="L33" i="9" s="1"/>
  <c r="N27" i="9"/>
  <c r="N28" i="9" s="1"/>
  <c r="N33" i="9" s="1"/>
  <c r="Q27" i="9"/>
  <c r="Q28" i="9" s="1"/>
  <c r="Q33" i="9" s="1"/>
  <c r="R27" i="9"/>
  <c r="R28" i="9" s="1"/>
  <c r="R33" i="9" s="1"/>
  <c r="S27" i="9"/>
  <c r="S28" i="9" s="1"/>
  <c r="S33" i="9" s="1"/>
  <c r="I27" i="9"/>
  <c r="I28" i="9" s="1"/>
  <c r="I33" i="9" s="1"/>
  <c r="T27" i="9"/>
  <c r="T28" i="9" s="1"/>
  <c r="T33" i="9" s="1"/>
  <c r="P27" i="9"/>
  <c r="P28" i="9" s="1"/>
  <c r="P33" i="9" s="1"/>
  <c r="B28" i="10" l="1"/>
  <c r="B29" i="10" s="1"/>
  <c r="O27" i="9"/>
  <c r="O28" i="9" s="1"/>
  <c r="O33" i="9" s="1"/>
  <c r="K27" i="9"/>
  <c r="K28" i="9" s="1"/>
  <c r="K33" i="9" s="1"/>
  <c r="S28" i="10"/>
  <c r="S29" i="10" s="1"/>
  <c r="S34" i="10" s="1"/>
  <c r="O28" i="10"/>
  <c r="O29" i="10" s="1"/>
  <c r="O34" i="10" s="1"/>
  <c r="I28" i="10"/>
  <c r="I29" i="10" s="1"/>
  <c r="I34" i="10" s="1"/>
  <c r="T28" i="10"/>
  <c r="T29" i="10" s="1"/>
  <c r="T34" i="10" s="1"/>
  <c r="R28" i="10"/>
  <c r="R29" i="10" s="1"/>
  <c r="R34" i="10" s="1"/>
  <c r="P28" i="10"/>
  <c r="P29" i="10" s="1"/>
  <c r="P34" i="10" s="1"/>
  <c r="N28" i="10"/>
  <c r="N29" i="10" s="1"/>
  <c r="K28" i="10"/>
  <c r="K29" i="10" s="1"/>
  <c r="K34" i="10" s="1"/>
  <c r="U28" i="10"/>
  <c r="U29" i="10" s="1"/>
  <c r="U34" i="10" s="1"/>
  <c r="Q28" i="10"/>
  <c r="Q29" i="10" s="1"/>
  <c r="Q34" i="10" s="1"/>
  <c r="L28" i="10"/>
  <c r="L29" i="10" s="1"/>
  <c r="L34" i="10" s="1"/>
  <c r="AE26" i="9" l="1"/>
  <c r="AE27" i="9" s="1"/>
  <c r="AE28" i="9" s="1"/>
  <c r="AE33" i="9" s="1"/>
  <c r="B23" i="10"/>
  <c r="B33" i="10" s="1"/>
  <c r="N23" i="10"/>
  <c r="N33" i="10" s="1"/>
  <c r="N34" i="10" l="1"/>
  <c r="B34" i="10"/>
  <c r="AD28" i="12" l="1"/>
  <c r="AD29" i="12" s="1"/>
  <c r="AD34" i="12" s="1"/>
  <c r="A36" i="12" l="1"/>
  <c r="AC26" i="10" l="1"/>
  <c r="AC28" i="10" s="1"/>
  <c r="AC29" i="10" s="1"/>
  <c r="AC34" i="10" s="1"/>
  <c r="AE26" i="10"/>
  <c r="AE28" i="10" s="1"/>
  <c r="AE29" i="10" s="1"/>
  <c r="AE34" i="10" s="1"/>
  <c r="AD26" i="10"/>
  <c r="AD28" i="10" s="1"/>
  <c r="AD29" i="10" s="1"/>
  <c r="AD34" i="10" s="1"/>
  <c r="AF26" i="10"/>
  <c r="AF28" i="10" s="1"/>
  <c r="AF29" i="10" s="1"/>
  <c r="AF34" i="10" s="1"/>
  <c r="A36" i="10" l="1"/>
  <c r="AD26" i="9" l="1"/>
  <c r="AD27" i="9" s="1"/>
  <c r="AD28" i="9" s="1"/>
  <c r="AD33" i="9" s="1"/>
  <c r="AC26" i="9" l="1"/>
  <c r="AC27" i="9" s="1"/>
  <c r="AC28" i="9" l="1"/>
  <c r="AC33" i="9" l="1"/>
  <c r="A35" i="9" s="1"/>
</calcChain>
</file>

<file path=xl/sharedStrings.xml><?xml version="1.0" encoding="utf-8"?>
<sst xmlns="http://schemas.openxmlformats.org/spreadsheetml/2006/main" count="359" uniqueCount="80">
  <si>
    <t>AUXILIAR DE LABORATÓRIO</t>
  </si>
  <si>
    <t>TÉCNICO DE ENFERMAGEM</t>
  </si>
  <si>
    <t>TÉCNICO DE LABORATÓRIO</t>
  </si>
  <si>
    <t>TÉCNICO DE RADIOLOGIA</t>
  </si>
  <si>
    <t>CIRURGIÃO DENTISTA</t>
  </si>
  <si>
    <t>ENFERMEIRO</t>
  </si>
  <si>
    <t>MÉDICO VETERINÁRIO</t>
  </si>
  <si>
    <t>CLASSE</t>
  </si>
  <si>
    <t>GRATIF. EXECUTIVA</t>
  </si>
  <si>
    <t>ABONO COMPL.</t>
  </si>
  <si>
    <t>TOTAL DE VENCIMENTOS (MENSAL)</t>
  </si>
  <si>
    <t>FÉRIAS (1/3)</t>
  </si>
  <si>
    <t>AUXILIAR DE SAÚDE</t>
  </si>
  <si>
    <t>AGENTE DE SAÚDE</t>
  </si>
  <si>
    <t>AGENTE TÉCNICO DE SAÚDE</t>
  </si>
  <si>
    <t>OFICIAL DE SAÚDE</t>
  </si>
  <si>
    <t>MÉDICO I - 12h</t>
  </si>
  <si>
    <t>MÉDICO I - 20h</t>
  </si>
  <si>
    <t>MÉDICO I - 24h</t>
  </si>
  <si>
    <t>TOTAL DE VENCIMENTOS (ANUAL)</t>
  </si>
  <si>
    <t>13º SALÁRIO REFERENTE AO Nº DE MESES TRABALHADOS</t>
  </si>
  <si>
    <t>Nº DE MESES A SEREM TRABALHADOS</t>
  </si>
  <si>
    <t>TOTAL GERAL ANUAL</t>
  </si>
  <si>
    <t>QUANTIDADE DE PROFISSIONAIS</t>
  </si>
  <si>
    <t>AGENTE DE APOIO A PESQUISA CIENTÍFICA E TECNOLÓGICA</t>
  </si>
  <si>
    <t>AUXILIAR DE APOIO A PESQUISA CIENTÍFICA E TECNOLÓGICA</t>
  </si>
  <si>
    <t>OFICIAL DE APOIO A PESQUISA CIENTÍFICA E TECNOLÓGICA</t>
  </si>
  <si>
    <t>TÉCNICO DE APOIO A PESQUISA CIENTÍFICA E TECNOLÓGICA</t>
  </si>
  <si>
    <t>ASSISTENTE TÉCNICO DE PESQUISA CIENTÍFICA E TECNOLÓGICA I</t>
  </si>
  <si>
    <t>PESQUISADOR CIENTÍFICO I</t>
  </si>
  <si>
    <t>AUXILIAR DE RADIOLOGIA</t>
  </si>
  <si>
    <t>MOTORISTA DE AMBULÂNCIA</t>
  </si>
  <si>
    <t>TECNÓLOGO EM RADIOLOGIA</t>
  </si>
  <si>
    <t>OFICIAL ADMINISTRATIVO</t>
  </si>
  <si>
    <t>OFICIAL OPERACIONAL</t>
  </si>
  <si>
    <t>ANALISTA ADMINISTRATIVO</t>
  </si>
  <si>
    <t>ANALISTA DE TECNOLOGIA</t>
  </si>
  <si>
    <t>ANALISTA SOCIOCULTURAL</t>
  </si>
  <si>
    <t>EXECUTIVO PÚBLICO</t>
  </si>
  <si>
    <t>MÉDICO I - 40h</t>
  </si>
  <si>
    <t>GRATIF. GRDI</t>
  </si>
  <si>
    <t>ARQUITETO I</t>
  </si>
  <si>
    <t>ENGENHEIRO I</t>
  </si>
  <si>
    <t>GRATIF. GESS</t>
  </si>
  <si>
    <r>
      <t xml:space="preserve">ESTIMATIVA DO IMPACTO ORÇAMENTÁRIO-FINANCEIRO - EXERCÍCIO </t>
    </r>
    <r>
      <rPr>
        <b/>
        <u/>
        <sz val="12"/>
        <color rgb="FFC00000"/>
        <rFont val="Calibri"/>
        <family val="2"/>
        <scheme val="minor"/>
      </rPr>
      <t>20XX</t>
    </r>
  </si>
  <si>
    <t>AGENTE TÉCNICO DE ASSISTÊNCIA À SAÚDE</t>
  </si>
  <si>
    <t>QTDE DE PAGAMENTOS COM PRÊMIO DE 50%</t>
  </si>
  <si>
    <t>QTDE DE PAGAMENTOS COM PRÊMIO DE 100%</t>
  </si>
  <si>
    <t>(Concurso Público)</t>
  </si>
  <si>
    <r>
      <t>UNIDADE: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>................................................................................</t>
    </r>
  </si>
  <si>
    <r>
      <t>UNIDADE: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>....................................................................................</t>
    </r>
  </si>
  <si>
    <r>
      <t>UNIDADE: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>............................................................................</t>
    </r>
  </si>
  <si>
    <t>PRÊMIO DE INCENTIVO ESPECIAL - PIE</t>
  </si>
  <si>
    <t>SALÁRIO MÍNIMO</t>
  </si>
  <si>
    <t>TETO PREVIDENCIÁRIO</t>
  </si>
  <si>
    <t>PPM 50%</t>
  </si>
  <si>
    <t>PPM 100%</t>
  </si>
  <si>
    <t>DEMAIS VALOR</t>
  </si>
  <si>
    <r>
      <t xml:space="preserve">Obs.: Estimativa abaixo foi efetuada com base na previsão de ingresso de profissionais a partir de </t>
    </r>
    <r>
      <rPr>
        <b/>
        <sz val="9"/>
        <color rgb="FFC00000"/>
        <rFont val="Calibri"/>
        <family val="2"/>
        <scheme val="minor"/>
      </rPr>
      <t xml:space="preserve">xxx/20xx </t>
    </r>
  </si>
  <si>
    <t>PISO ENFERMAGEM (Lei nº 14.434/2022)</t>
  </si>
  <si>
    <t>PISO ENFERMAGEM
(Lei nº 14.434/2022)</t>
  </si>
  <si>
    <t>PRÊMIO DE INCENTIVO 50% (MENSAL)</t>
  </si>
  <si>
    <t>PRÊMIO DE INCENTIVO 100% (MENSAL)</t>
  </si>
  <si>
    <t>SALÁRIO COMPLEMENTO</t>
  </si>
  <si>
    <t>SALÁRIO BASE</t>
  </si>
  <si>
    <t>PISO ENFERMAGEM
 (Lei nº 14.434/2022)</t>
  </si>
  <si>
    <t>PRÊMIO ANUAL TOTAL -  REFERENTE AO Nº DE MESES TRABALHADOS</t>
  </si>
  <si>
    <t>PREVIDÊNCIA (ANUAL)</t>
  </si>
  <si>
    <t>CUSTO ANUAL INDIVIDUAL - REFERENTE AO Nº DE MESES TRABALHADOS (VENCIMENTOS + 13º PROPORCIONAL + PREVIDÊNCIA)</t>
  </si>
  <si>
    <t>CUSTO ANUAL TOTAL - REFERENTE AO Nº DE MESES TRABALHADOS (VENCIMENTOS + 13º PROPORCIONAL + PREVIDÊNCIA)</t>
  </si>
  <si>
    <t>Nº DE MESES TRABALHADOS</t>
  </si>
  <si>
    <t>ADICIONAL DE INSALUBRIDADE (VALOR ESTIMADO)</t>
  </si>
  <si>
    <t>SUBTOTAL (PREVIDÊNCIA SOBRE 13º SALÁRIO)</t>
  </si>
  <si>
    <t>TOTAL (PREVIDÊNCIA ANUAL)</t>
  </si>
  <si>
    <t>SUBTOTAL (PREVIDÊNCIA ANUAL SOBRE VENCIMENTOS)</t>
  </si>
  <si>
    <t>ATÉ R$ 1.621,00</t>
  </si>
  <si>
    <t>R$ 1.621,01 A R$ 4.174,58</t>
  </si>
  <si>
    <t>R$ 4.174,59 A R$ 8.475,55</t>
  </si>
  <si>
    <t>ACIMA DE R$ 8.475,55</t>
  </si>
  <si>
    <t xml:space="preserve">     Atualizar anualmente, conforme Portaria SPPREV, publicado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</si>
</sst>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-[$R$-416]\ * #,##0.00_-;\-[$R$-416]\ * #,##0.00_-;_-[$R$-416]\ * &quot;-&quot;??_-;_-@_-"/>
    <numFmt numFmtId="166" formatCode="&quot;R$&quot;\ #,##0.00"/>
  </numFmts>
  <fonts count="17" x14ac:knownFonts="1">
    <font>
      <sz val="11"/>
      <color theme="1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8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b/>
      <sz val="8.5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9"/>
      <color rgb="FF333333"/>
      <name val="Arial"/>
      <family val="2"/>
    </font>
    <font>
      <b/>
      <sz val="9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/>
    <xf numFmtId="0" fontId="7" fillId="0" borderId="0" xfId="0" applyFont="1"/>
    <xf numFmtId="0" fontId="1" fillId="7" borderId="8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center" vertical="center" wrapText="1"/>
    </xf>
    <xf numFmtId="0" fontId="10" fillId="0" borderId="0" xfId="0" applyFont="1"/>
    <xf numFmtId="0" fontId="1" fillId="13" borderId="11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2" fillId="0" borderId="0" xfId="0" applyFont="1"/>
    <xf numFmtId="44" fontId="3" fillId="0" borderId="0" xfId="0" applyNumberFormat="1" applyFont="1"/>
    <xf numFmtId="44" fontId="3" fillId="0" borderId="0" xfId="1" applyFont="1"/>
    <xf numFmtId="4" fontId="14" fillId="0" borderId="0" xfId="0" applyNumberFormat="1" applyFont="1"/>
    <xf numFmtId="2" fontId="3" fillId="0" borderId="0" xfId="0" applyNumberFormat="1" applyFont="1"/>
    <xf numFmtId="44" fontId="9" fillId="5" borderId="1" xfId="0" applyNumberFormat="1" applyFont="1" applyFill="1" applyBorder="1" applyAlignment="1">
      <alignment horizontal="center" vertical="center"/>
    </xf>
    <xf numFmtId="0" fontId="8" fillId="15" borderId="8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1" fillId="7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2" applyFont="1" applyBorder="1" applyAlignment="1">
      <alignment horizontal="center"/>
    </xf>
    <xf numFmtId="9" fontId="0" fillId="0" borderId="0" xfId="0" applyNumberFormat="1" applyAlignment="1">
      <alignment horizontal="left"/>
    </xf>
    <xf numFmtId="3" fontId="0" fillId="0" borderId="1" xfId="0" applyNumberFormat="1" applyBorder="1" applyAlignment="1">
      <alignment horizontal="center"/>
    </xf>
    <xf numFmtId="0" fontId="0" fillId="14" borderId="1" xfId="0" applyFill="1" applyBorder="1" applyAlignment="1">
      <alignment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2" fillId="13" borderId="12" xfId="1" applyFont="1" applyFill="1" applyBorder="1" applyAlignment="1">
      <alignment horizontal="center" vertical="center"/>
    </xf>
    <xf numFmtId="44" fontId="1" fillId="13" borderId="13" xfId="1" applyFont="1" applyFill="1" applyBorder="1" applyAlignment="1">
      <alignment horizontal="center" vertical="center" wrapText="1"/>
    </xf>
    <xf numFmtId="44" fontId="9" fillId="0" borderId="6" xfId="0" applyNumberFormat="1" applyFont="1" applyBorder="1" applyAlignment="1">
      <alignment horizontal="center" vertical="center"/>
    </xf>
    <xf numFmtId="44" fontId="9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7" borderId="1" xfId="0" applyFill="1" applyBorder="1" applyAlignment="1">
      <alignment wrapText="1"/>
    </xf>
    <xf numFmtId="0" fontId="0" fillId="7" borderId="1" xfId="0" applyFill="1" applyBorder="1"/>
    <xf numFmtId="9" fontId="0" fillId="7" borderId="1" xfId="0" applyNumberFormat="1" applyFill="1" applyBorder="1" applyAlignment="1">
      <alignment horizontal="left"/>
    </xf>
    <xf numFmtId="44" fontId="0" fillId="0" borderId="1" xfId="1" applyFont="1" applyBorder="1" applyAlignment="1">
      <alignment horizontal="center"/>
    </xf>
    <xf numFmtId="164" fontId="0" fillId="18" borderId="0" xfId="2" applyFont="1" applyFill="1"/>
    <xf numFmtId="0" fontId="0" fillId="14" borderId="1" xfId="0" applyFill="1" applyBorder="1"/>
    <xf numFmtId="44" fontId="0" fillId="14" borderId="1" xfId="1" applyFont="1" applyFill="1" applyBorder="1" applyAlignment="1">
      <alignment horizontal="center"/>
    </xf>
    <xf numFmtId="3" fontId="0" fillId="14" borderId="1" xfId="0" applyNumberFormat="1" applyFill="1" applyBorder="1" applyAlignment="1">
      <alignment horizontal="center"/>
    </xf>
    <xf numFmtId="0" fontId="9" fillId="0" borderId="0" xfId="0" applyFont="1"/>
    <xf numFmtId="0" fontId="6" fillId="11" borderId="16" xfId="0" applyFont="1" applyFill="1" applyBorder="1" applyAlignment="1">
      <alignment horizontal="center" vertical="center" wrapText="1"/>
    </xf>
    <xf numFmtId="44" fontId="2" fillId="11" borderId="17" xfId="1" applyFont="1" applyFill="1" applyBorder="1" applyAlignment="1">
      <alignment horizontal="center" vertical="center" wrapText="1"/>
    </xf>
    <xf numFmtId="44" fontId="2" fillId="11" borderId="17" xfId="1" applyFont="1" applyFill="1" applyBorder="1" applyAlignment="1">
      <alignment horizontal="center" vertical="center"/>
    </xf>
    <xf numFmtId="3" fontId="6" fillId="11" borderId="17" xfId="0" applyNumberFormat="1" applyFont="1" applyFill="1" applyBorder="1" applyAlignment="1">
      <alignment horizontal="center" vertical="center"/>
    </xf>
    <xf numFmtId="3" fontId="2" fillId="11" borderId="3" xfId="0" applyNumberFormat="1" applyFont="1" applyFill="1" applyBorder="1" applyAlignment="1">
      <alignment horizontal="center" vertical="center"/>
    </xf>
    <xf numFmtId="3" fontId="2" fillId="11" borderId="17" xfId="0" applyNumberFormat="1" applyFont="1" applyFill="1" applyBorder="1" applyAlignment="1">
      <alignment horizontal="center" vertical="center"/>
    </xf>
    <xf numFmtId="44" fontId="1" fillId="11" borderId="18" xfId="1" applyFont="1" applyFill="1" applyBorder="1" applyAlignment="1">
      <alignment horizontal="center" vertical="center" wrapText="1"/>
    </xf>
    <xf numFmtId="44" fontId="3" fillId="12" borderId="16" xfId="1" applyFont="1" applyFill="1" applyBorder="1" applyAlignment="1">
      <alignment horizontal="center" vertical="center"/>
    </xf>
    <xf numFmtId="44" fontId="3" fillId="12" borderId="17" xfId="1" applyFont="1" applyFill="1" applyBorder="1" applyAlignment="1">
      <alignment horizontal="center" vertical="center"/>
    </xf>
    <xf numFmtId="44" fontId="3" fillId="12" borderId="15" xfId="1" applyFont="1" applyFill="1" applyBorder="1" applyAlignment="1">
      <alignment horizontal="center" vertical="center"/>
    </xf>
    <xf numFmtId="44" fontId="5" fillId="12" borderId="19" xfId="0" applyNumberFormat="1" applyFont="1" applyFill="1" applyBorder="1" applyAlignment="1">
      <alignment horizontal="center" vertical="center"/>
    </xf>
    <xf numFmtId="0" fontId="6" fillId="11" borderId="2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13" borderId="20" xfId="0" applyFont="1" applyFill="1" applyBorder="1" applyAlignment="1">
      <alignment horizontal="center" vertical="center" wrapText="1"/>
    </xf>
    <xf numFmtId="44" fontId="2" fillId="11" borderId="21" xfId="1" applyFont="1" applyFill="1" applyBorder="1" applyAlignment="1">
      <alignment horizontal="center" vertical="center" wrapText="1"/>
    </xf>
    <xf numFmtId="44" fontId="2" fillId="2" borderId="21" xfId="1" applyFont="1" applyFill="1" applyBorder="1" applyAlignment="1">
      <alignment horizontal="center" vertical="center" wrapText="1"/>
    </xf>
    <xf numFmtId="44" fontId="2" fillId="4" borderId="21" xfId="1" applyFont="1" applyFill="1" applyBorder="1" applyAlignment="1">
      <alignment horizontal="center" vertical="center" wrapText="1"/>
    </xf>
    <xf numFmtId="44" fontId="2" fillId="13" borderId="21" xfId="1" applyFont="1" applyFill="1" applyBorder="1" applyAlignment="1">
      <alignment horizontal="center" vertical="center"/>
    </xf>
    <xf numFmtId="44" fontId="2" fillId="9" borderId="21" xfId="1" applyFont="1" applyFill="1" applyBorder="1" applyAlignment="1">
      <alignment horizontal="center" vertical="center" wrapText="1"/>
    </xf>
    <xf numFmtId="44" fontId="2" fillId="4" borderId="21" xfId="1" applyFont="1" applyFill="1" applyBorder="1" applyAlignment="1">
      <alignment horizontal="center" vertical="center"/>
    </xf>
    <xf numFmtId="44" fontId="2" fillId="9" borderId="21" xfId="1" applyFont="1" applyFill="1" applyBorder="1" applyAlignment="1">
      <alignment horizontal="center" vertical="center"/>
    </xf>
    <xf numFmtId="44" fontId="2" fillId="11" borderId="21" xfId="1" applyFont="1" applyFill="1" applyBorder="1" applyAlignment="1">
      <alignment horizontal="center" vertical="center"/>
    </xf>
    <xf numFmtId="3" fontId="6" fillId="11" borderId="21" xfId="0" applyNumberFormat="1" applyFont="1" applyFill="1" applyBorder="1" applyAlignment="1">
      <alignment horizontal="center" vertical="center"/>
    </xf>
    <xf numFmtId="3" fontId="6" fillId="2" borderId="21" xfId="0" applyNumberFormat="1" applyFont="1" applyFill="1" applyBorder="1" applyAlignment="1">
      <alignment horizontal="center" vertical="center"/>
    </xf>
    <xf numFmtId="3" fontId="6" fillId="9" borderId="21" xfId="0" applyNumberFormat="1" applyFont="1" applyFill="1" applyBorder="1" applyAlignment="1">
      <alignment horizontal="center" vertical="center"/>
    </xf>
    <xf numFmtId="3" fontId="6" fillId="4" borderId="21" xfId="0" applyNumberFormat="1" applyFont="1" applyFill="1" applyBorder="1" applyAlignment="1">
      <alignment horizontal="center" vertical="center"/>
    </xf>
    <xf numFmtId="3" fontId="6" fillId="13" borderId="21" xfId="0" applyNumberFormat="1" applyFont="1" applyFill="1" applyBorder="1" applyAlignment="1">
      <alignment horizontal="center" vertical="center"/>
    </xf>
    <xf numFmtId="3" fontId="2" fillId="11" borderId="21" xfId="0" applyNumberFormat="1" applyFont="1" applyFill="1" applyBorder="1" applyAlignment="1">
      <alignment horizontal="center" vertical="center"/>
    </xf>
    <xf numFmtId="3" fontId="2" fillId="2" borderId="21" xfId="0" applyNumberFormat="1" applyFont="1" applyFill="1" applyBorder="1" applyAlignment="1">
      <alignment horizontal="center" vertical="center"/>
    </xf>
    <xf numFmtId="3" fontId="2" fillId="9" borderId="21" xfId="0" applyNumberFormat="1" applyFont="1" applyFill="1" applyBorder="1" applyAlignment="1">
      <alignment horizontal="center" vertical="center"/>
    </xf>
    <xf numFmtId="3" fontId="2" fillId="4" borderId="21" xfId="0" applyNumberFormat="1" applyFont="1" applyFill="1" applyBorder="1" applyAlignment="1">
      <alignment horizontal="center" vertical="center"/>
    </xf>
    <xf numFmtId="3" fontId="2" fillId="13" borderId="21" xfId="0" applyNumberFormat="1" applyFont="1" applyFill="1" applyBorder="1" applyAlignment="1">
      <alignment horizontal="center" vertical="center"/>
    </xf>
    <xf numFmtId="44" fontId="2" fillId="2" borderId="21" xfId="1" applyFont="1" applyFill="1" applyBorder="1" applyAlignment="1">
      <alignment horizontal="center" vertical="center"/>
    </xf>
    <xf numFmtId="44" fontId="1" fillId="11" borderId="22" xfId="1" applyFont="1" applyFill="1" applyBorder="1" applyAlignment="1">
      <alignment horizontal="center" vertical="center" wrapText="1"/>
    </xf>
    <xf numFmtId="44" fontId="1" fillId="2" borderId="22" xfId="1" applyFont="1" applyFill="1" applyBorder="1" applyAlignment="1">
      <alignment horizontal="center" vertical="center" wrapText="1"/>
    </xf>
    <xf numFmtId="44" fontId="1" fillId="9" borderId="22" xfId="1" applyFont="1" applyFill="1" applyBorder="1" applyAlignment="1">
      <alignment horizontal="center" vertical="center" wrapText="1"/>
    </xf>
    <xf numFmtId="44" fontId="1" fillId="4" borderId="22" xfId="1" applyFont="1" applyFill="1" applyBorder="1" applyAlignment="1">
      <alignment horizontal="center" vertical="center" wrapText="1"/>
    </xf>
    <xf numFmtId="44" fontId="1" fillId="13" borderId="22" xfId="1" applyFont="1" applyFill="1" applyBorder="1" applyAlignment="1">
      <alignment horizontal="center" vertical="center" wrapText="1"/>
    </xf>
    <xf numFmtId="44" fontId="3" fillId="12" borderId="23" xfId="1" applyFont="1" applyFill="1" applyBorder="1" applyAlignment="1">
      <alignment horizontal="center" vertical="center"/>
    </xf>
    <xf numFmtId="44" fontId="3" fillId="6" borderId="23" xfId="1" applyFont="1" applyFill="1" applyBorder="1" applyAlignment="1">
      <alignment horizontal="center" vertical="center"/>
    </xf>
    <xf numFmtId="44" fontId="3" fillId="10" borderId="23" xfId="1" applyFont="1" applyFill="1" applyBorder="1" applyAlignment="1">
      <alignment horizontal="center" vertical="center"/>
    </xf>
    <xf numFmtId="44" fontId="3" fillId="3" borderId="23" xfId="1" applyFont="1" applyFill="1" applyBorder="1" applyAlignment="1">
      <alignment horizontal="center" vertical="center"/>
    </xf>
    <xf numFmtId="44" fontId="3" fillId="14" borderId="23" xfId="1" applyFont="1" applyFill="1" applyBorder="1" applyAlignment="1">
      <alignment horizontal="center" vertical="center"/>
    </xf>
    <xf numFmtId="44" fontId="3" fillId="12" borderId="21" xfId="1" applyFont="1" applyFill="1" applyBorder="1" applyAlignment="1">
      <alignment horizontal="center" vertical="center"/>
    </xf>
    <xf numFmtId="44" fontId="3" fillId="6" borderId="21" xfId="1" applyFont="1" applyFill="1" applyBorder="1" applyAlignment="1">
      <alignment horizontal="center" vertical="center"/>
    </xf>
    <xf numFmtId="165" fontId="2" fillId="6" borderId="21" xfId="0" applyNumberFormat="1" applyFont="1" applyFill="1" applyBorder="1" applyAlignment="1">
      <alignment horizontal="center" vertical="center" wrapText="1"/>
    </xf>
    <xf numFmtId="165" fontId="2" fillId="10" borderId="21" xfId="0" applyNumberFormat="1" applyFont="1" applyFill="1" applyBorder="1" applyAlignment="1">
      <alignment horizontal="center" vertical="center" wrapText="1"/>
    </xf>
    <xf numFmtId="44" fontId="3" fillId="3" borderId="21" xfId="1" applyFont="1" applyFill="1" applyBorder="1" applyAlignment="1">
      <alignment horizontal="center" vertical="center"/>
    </xf>
    <xf numFmtId="44" fontId="3" fillId="14" borderId="21" xfId="1" applyFont="1" applyFill="1" applyBorder="1" applyAlignment="1">
      <alignment horizontal="center" vertical="center"/>
    </xf>
    <xf numFmtId="44" fontId="3" fillId="12" borderId="24" xfId="1" applyFont="1" applyFill="1" applyBorder="1" applyAlignment="1">
      <alignment horizontal="center" vertical="center"/>
    </xf>
    <xf numFmtId="44" fontId="3" fillId="6" borderId="24" xfId="1" applyFont="1" applyFill="1" applyBorder="1" applyAlignment="1">
      <alignment horizontal="center" vertical="center"/>
    </xf>
    <xf numFmtId="165" fontId="2" fillId="6" borderId="24" xfId="0" applyNumberFormat="1" applyFont="1" applyFill="1" applyBorder="1" applyAlignment="1">
      <alignment horizontal="center" vertical="center" wrapText="1"/>
    </xf>
    <xf numFmtId="165" fontId="2" fillId="10" borderId="24" xfId="0" applyNumberFormat="1" applyFont="1" applyFill="1" applyBorder="1" applyAlignment="1">
      <alignment horizontal="center" vertical="center" wrapText="1"/>
    </xf>
    <xf numFmtId="44" fontId="3" fillId="3" borderId="24" xfId="1" applyFont="1" applyFill="1" applyBorder="1" applyAlignment="1">
      <alignment horizontal="center" vertical="center"/>
    </xf>
    <xf numFmtId="44" fontId="3" fillId="14" borderId="24" xfId="1" applyFont="1" applyFill="1" applyBorder="1" applyAlignment="1">
      <alignment horizontal="center" vertical="center"/>
    </xf>
    <xf numFmtId="44" fontId="5" fillId="12" borderId="25" xfId="0" applyNumberFormat="1" applyFont="1" applyFill="1" applyBorder="1" applyAlignment="1">
      <alignment horizontal="center" vertical="center"/>
    </xf>
    <xf numFmtId="44" fontId="5" fillId="6" borderId="25" xfId="0" applyNumberFormat="1" applyFont="1" applyFill="1" applyBorder="1" applyAlignment="1">
      <alignment horizontal="center" vertical="center"/>
    </xf>
    <xf numFmtId="44" fontId="5" fillId="10" borderId="25" xfId="0" applyNumberFormat="1" applyFont="1" applyFill="1" applyBorder="1" applyAlignment="1">
      <alignment horizontal="center" vertical="center"/>
    </xf>
    <xf numFmtId="44" fontId="5" fillId="14" borderId="25" xfId="0" applyNumberFormat="1" applyFont="1" applyFill="1" applyBorder="1" applyAlignment="1">
      <alignment horizontal="center" vertical="center"/>
    </xf>
    <xf numFmtId="0" fontId="1" fillId="11" borderId="16" xfId="0" applyFont="1" applyFill="1" applyBorder="1" applyAlignment="1">
      <alignment horizontal="center" vertical="center" wrapText="1"/>
    </xf>
    <xf numFmtId="0" fontId="1" fillId="11" borderId="2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13" borderId="20" xfId="0" applyFont="1" applyFill="1" applyBorder="1" applyAlignment="1">
      <alignment horizontal="center" vertical="center" wrapText="1"/>
    </xf>
    <xf numFmtId="3" fontId="2" fillId="13" borderId="12" xfId="0" applyNumberFormat="1" applyFont="1" applyFill="1" applyBorder="1" applyAlignment="1">
      <alignment horizontal="center" vertical="center"/>
    </xf>
    <xf numFmtId="44" fontId="2" fillId="11" borderId="16" xfId="1" applyFont="1" applyFill="1" applyBorder="1" applyAlignment="1">
      <alignment horizontal="center" vertical="center"/>
    </xf>
    <xf numFmtId="44" fontId="2" fillId="11" borderId="23" xfId="1" applyFont="1" applyFill="1" applyBorder="1" applyAlignment="1">
      <alignment horizontal="center" vertical="center"/>
    </xf>
    <xf numFmtId="44" fontId="2" fillId="4" borderId="23" xfId="1" applyFont="1" applyFill="1" applyBorder="1" applyAlignment="1">
      <alignment horizontal="center" vertical="center"/>
    </xf>
    <xf numFmtId="44" fontId="2" fillId="13" borderId="23" xfId="1" applyFont="1" applyFill="1" applyBorder="1" applyAlignment="1">
      <alignment horizontal="center" vertical="center"/>
    </xf>
    <xf numFmtId="44" fontId="2" fillId="11" borderId="26" xfId="1" applyFont="1" applyFill="1" applyBorder="1" applyAlignment="1">
      <alignment horizontal="center" vertical="center" wrapText="1"/>
    </xf>
    <xf numFmtId="44" fontId="2" fillId="11" borderId="22" xfId="1" applyFont="1" applyFill="1" applyBorder="1" applyAlignment="1">
      <alignment horizontal="center" vertical="center" wrapText="1"/>
    </xf>
    <xf numFmtId="44" fontId="2" fillId="2" borderId="22" xfId="1" applyFont="1" applyFill="1" applyBorder="1" applyAlignment="1">
      <alignment horizontal="center" vertical="center" wrapText="1"/>
    </xf>
    <xf numFmtId="44" fontId="2" fillId="9" borderId="22" xfId="1" applyFont="1" applyFill="1" applyBorder="1" applyAlignment="1">
      <alignment horizontal="center" vertical="center" wrapText="1"/>
    </xf>
    <xf numFmtId="44" fontId="2" fillId="4" borderId="22" xfId="1" applyFont="1" applyFill="1" applyBorder="1" applyAlignment="1">
      <alignment horizontal="center" vertical="center" wrapText="1"/>
    </xf>
    <xf numFmtId="44" fontId="2" fillId="13" borderId="22" xfId="1" applyFont="1" applyFill="1" applyBorder="1" applyAlignment="1">
      <alignment horizontal="center" vertical="center"/>
    </xf>
    <xf numFmtId="44" fontId="2" fillId="11" borderId="18" xfId="1" applyFont="1" applyFill="1" applyBorder="1" applyAlignment="1">
      <alignment horizontal="center" vertical="center" wrapText="1"/>
    </xf>
    <xf numFmtId="44" fontId="2" fillId="13" borderId="13" xfId="1" applyFont="1" applyFill="1" applyBorder="1" applyAlignment="1">
      <alignment horizontal="center" vertical="center"/>
    </xf>
    <xf numFmtId="44" fontId="2" fillId="2" borderId="23" xfId="1" applyFont="1" applyFill="1" applyBorder="1" applyAlignment="1">
      <alignment horizontal="center" vertical="center" wrapText="1"/>
    </xf>
    <xf numFmtId="44" fontId="2" fillId="9" borderId="22" xfId="1" applyFont="1" applyFill="1" applyBorder="1" applyAlignment="1">
      <alignment horizontal="center" vertical="center"/>
    </xf>
    <xf numFmtId="44" fontId="2" fillId="4" borderId="22" xfId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6" fontId="2" fillId="9" borderId="23" xfId="1" applyNumberFormat="1" applyFont="1" applyFill="1" applyBorder="1" applyAlignment="1">
      <alignment horizontal="center" vertical="center"/>
    </xf>
    <xf numFmtId="0" fontId="0" fillId="14" borderId="28" xfId="0" applyFill="1" applyBorder="1"/>
    <xf numFmtId="44" fontId="0" fillId="14" borderId="28" xfId="1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1" fillId="7" borderId="29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44" fontId="1" fillId="3" borderId="25" xfId="0" applyNumberFormat="1" applyFont="1" applyFill="1" applyBorder="1" applyAlignment="1">
      <alignment horizontal="center" vertical="center"/>
    </xf>
    <xf numFmtId="44" fontId="2" fillId="11" borderId="15" xfId="1" applyFont="1" applyFill="1" applyBorder="1" applyAlignment="1">
      <alignment horizontal="center" vertical="center" wrapText="1"/>
    </xf>
    <xf numFmtId="44" fontId="2" fillId="11" borderId="24" xfId="1" applyFont="1" applyFill="1" applyBorder="1" applyAlignment="1">
      <alignment horizontal="center" vertical="center" wrapText="1"/>
    </xf>
    <xf numFmtId="44" fontId="2" fillId="2" borderId="24" xfId="1" applyFont="1" applyFill="1" applyBorder="1" applyAlignment="1">
      <alignment horizontal="center" vertical="center" wrapText="1"/>
    </xf>
    <xf numFmtId="44" fontId="2" fillId="9" borderId="24" xfId="1" applyFont="1" applyFill="1" applyBorder="1" applyAlignment="1">
      <alignment horizontal="center" vertical="center"/>
    </xf>
    <xf numFmtId="44" fontId="2" fillId="4" borderId="24" xfId="1" applyFont="1" applyFill="1" applyBorder="1" applyAlignment="1">
      <alignment horizontal="center" vertical="center"/>
    </xf>
    <xf numFmtId="44" fontId="2" fillId="13" borderId="24" xfId="1" applyFont="1" applyFill="1" applyBorder="1" applyAlignment="1">
      <alignment horizontal="center" vertical="center"/>
    </xf>
    <xf numFmtId="44" fontId="2" fillId="11" borderId="20" xfId="1" applyFont="1" applyFill="1" applyBorder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1" fillId="8" borderId="30" xfId="0" applyFont="1" applyFill="1" applyBorder="1" applyAlignment="1">
      <alignment horizontal="center" vertical="center" wrapText="1"/>
    </xf>
    <xf numFmtId="44" fontId="2" fillId="11" borderId="31" xfId="1" applyFont="1" applyFill="1" applyBorder="1" applyAlignment="1">
      <alignment horizontal="center" vertical="center" wrapText="1"/>
    </xf>
    <xf numFmtId="44" fontId="2" fillId="9" borderId="24" xfId="1" applyFont="1" applyFill="1" applyBorder="1" applyAlignment="1">
      <alignment horizontal="center" vertical="center" wrapText="1"/>
    </xf>
    <xf numFmtId="44" fontId="2" fillId="4" borderId="24" xfId="1" applyFont="1" applyFill="1" applyBorder="1" applyAlignment="1">
      <alignment horizontal="center" vertical="center" wrapText="1"/>
    </xf>
    <xf numFmtId="44" fontId="2" fillId="13" borderId="32" xfId="1" applyFont="1" applyFill="1" applyBorder="1" applyAlignment="1">
      <alignment horizontal="center" vertical="center"/>
    </xf>
    <xf numFmtId="44" fontId="2" fillId="11" borderId="13" xfId="1" applyFont="1" applyFill="1" applyBorder="1" applyAlignment="1">
      <alignment horizontal="center" vertical="center" wrapText="1"/>
    </xf>
    <xf numFmtId="164" fontId="0" fillId="17" borderId="1" xfId="2" applyFont="1" applyFill="1" applyBorder="1" applyAlignment="1">
      <alignment horizontal="center"/>
    </xf>
    <xf numFmtId="0" fontId="0" fillId="15" borderId="27" xfId="0" applyFill="1" applyBorder="1" applyAlignment="1">
      <alignment wrapText="1"/>
    </xf>
    <xf numFmtId="44" fontId="0" fillId="15" borderId="27" xfId="1" applyFont="1" applyFill="1" applyBorder="1" applyAlignment="1">
      <alignment horizontal="center"/>
    </xf>
    <xf numFmtId="9" fontId="0" fillId="17" borderId="1" xfId="0" applyNumberFormat="1" applyFill="1" applyBorder="1" applyAlignment="1">
      <alignment horizontal="left" wrapText="1"/>
    </xf>
    <xf numFmtId="164" fontId="16" fillId="18" borderId="0" xfId="2" applyFont="1" applyFill="1"/>
    <xf numFmtId="44" fontId="16" fillId="18" borderId="0" xfId="1" applyFont="1" applyFill="1"/>
    <xf numFmtId="0" fontId="0" fillId="15" borderId="2" xfId="0" applyFill="1" applyBorder="1" applyAlignment="1">
      <alignment wrapText="1"/>
    </xf>
    <xf numFmtId="164" fontId="0" fillId="15" borderId="2" xfId="0" applyNumberFormat="1" applyFill="1" applyBorder="1" applyAlignment="1">
      <alignment horizontal="center"/>
    </xf>
    <xf numFmtId="9" fontId="0" fillId="17" borderId="4" xfId="0" applyNumberFormat="1" applyFill="1" applyBorder="1" applyAlignment="1">
      <alignment horizontal="left"/>
    </xf>
    <xf numFmtId="164" fontId="0" fillId="17" borderId="4" xfId="2" applyFont="1" applyFill="1" applyBorder="1" applyAlignment="1">
      <alignment horizontal="center"/>
    </xf>
    <xf numFmtId="166" fontId="2" fillId="9" borderId="21" xfId="0" applyNumberFormat="1" applyFont="1" applyFill="1" applyBorder="1" applyAlignment="1">
      <alignment horizontal="right" vertical="center"/>
    </xf>
  </cellXfs>
  <cellStyles count="3">
    <cellStyle name="Moeda" xfId="1" builtinId="4"/>
    <cellStyle name="Moeda 2" xfId="2" xr:uid="{8CE5CF90-589B-47BF-8EE5-F5B5CDA8AD8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31</xdr:row>
      <xdr:rowOff>9525</xdr:rowOff>
    </xdr:from>
    <xdr:to>
      <xdr:col>2</xdr:col>
      <xdr:colOff>114300</xdr:colOff>
      <xdr:row>34</xdr:row>
      <xdr:rowOff>9525</xdr:rowOff>
    </xdr:to>
    <xdr:sp macro="" textlink="">
      <xdr:nvSpPr>
        <xdr:cNvPr id="2" name="Chave Direita 1">
          <a:extLst>
            <a:ext uri="{FF2B5EF4-FFF2-40B4-BE49-F238E27FC236}">
              <a16:creationId xmlns:a16="http://schemas.microsoft.com/office/drawing/2014/main" id="{8CB67123-3A2A-F776-1CA8-A0C3C6DC4BED}"/>
            </a:ext>
          </a:extLst>
        </xdr:cNvPr>
        <xdr:cNvSpPr/>
      </xdr:nvSpPr>
      <xdr:spPr>
        <a:xfrm>
          <a:off x="3990975" y="6619875"/>
          <a:ext cx="85725" cy="5715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7"/>
  <sheetViews>
    <sheetView showGridLines="0" topLeftCell="A11" zoomScaleNormal="100" workbookViewId="0">
      <selection activeCell="B35" sqref="B35"/>
    </sheetView>
  </sheetViews>
  <sheetFormatPr defaultColWidth="9.140625" defaultRowHeight="11.25" x14ac:dyDescent="0.2"/>
  <cols>
    <col min="1" max="1" width="30.85546875" style="1" customWidth="1"/>
    <col min="2" max="2" width="14.42578125" style="1" customWidth="1"/>
    <col min="3" max="3" width="13.85546875" style="1" customWidth="1"/>
    <col min="4" max="4" width="13" style="1" customWidth="1"/>
    <col min="5" max="6" width="12.140625" style="1" bestFit="1" customWidth="1"/>
    <col min="7" max="7" width="13.140625" style="1" customWidth="1"/>
    <col min="8" max="8" width="13.5703125" style="1" customWidth="1"/>
    <col min="9" max="9" width="12.140625" style="1" customWidth="1"/>
    <col min="10" max="10" width="12.140625" style="1" bestFit="1" customWidth="1"/>
    <col min="11" max="12" width="12.140625" style="1" customWidth="1"/>
    <col min="13" max="13" width="12.140625" style="1" bestFit="1" customWidth="1"/>
    <col min="14" max="15" width="13.5703125" style="1" customWidth="1"/>
    <col min="16" max="17" width="12.140625" style="1" customWidth="1"/>
    <col min="18" max="18" width="13.5703125" style="1" customWidth="1"/>
    <col min="19" max="19" width="12.140625" style="1" customWidth="1"/>
    <col min="20" max="20" width="13.5703125" style="1" customWidth="1"/>
    <col min="21" max="21" width="11.28515625" style="1" customWidth="1"/>
    <col min="22" max="22" width="11.28515625" style="1" bestFit="1" customWidth="1"/>
    <col min="23" max="23" width="12.7109375" style="1" customWidth="1"/>
    <col min="24" max="24" width="11.28515625" style="1" customWidth="1"/>
    <col min="25" max="25" width="12.7109375" style="1" customWidth="1"/>
    <col min="26" max="28" width="12.140625" style="1" customWidth="1"/>
    <col min="29" max="30" width="13.7109375" style="1" bestFit="1" customWidth="1"/>
    <col min="31" max="31" width="14.5703125" style="1" bestFit="1" customWidth="1"/>
    <col min="32" max="32" width="12.28515625" style="1" bestFit="1" customWidth="1"/>
    <col min="33" max="33" width="12.140625" style="1" bestFit="1" customWidth="1"/>
    <col min="34" max="34" width="12.28515625" style="1" bestFit="1" customWidth="1"/>
    <col min="35" max="39" width="9.85546875" style="1" bestFit="1" customWidth="1"/>
    <col min="40" max="16384" width="9.140625" style="1"/>
  </cols>
  <sheetData>
    <row r="1" spans="1:39" ht="15.75" x14ac:dyDescent="0.25">
      <c r="A1" s="12" t="s">
        <v>44</v>
      </c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ht="15.75" x14ac:dyDescent="0.25">
      <c r="A2" s="2" t="s">
        <v>48</v>
      </c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ht="12" customHeight="1" x14ac:dyDescent="0.25">
      <c r="A3" s="2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ht="15.75" x14ac:dyDescent="0.25">
      <c r="A4" s="15" t="s">
        <v>49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6" customHeight="1" x14ac:dyDescent="0.25">
      <c r="A5" s="2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ht="12" x14ac:dyDescent="0.2">
      <c r="A6" s="46" t="s">
        <v>58</v>
      </c>
    </row>
    <row r="7" spans="1:39" ht="6" customHeight="1" x14ac:dyDescent="0.2"/>
    <row r="8" spans="1:39" s="31" customFormat="1" ht="75" customHeight="1" thickBot="1" x14ac:dyDescent="0.3">
      <c r="A8" s="7" t="s">
        <v>7</v>
      </c>
      <c r="B8" s="10" t="s">
        <v>33</v>
      </c>
      <c r="C8" s="10" t="s">
        <v>34</v>
      </c>
      <c r="D8" s="10" t="s">
        <v>35</v>
      </c>
      <c r="E8" s="10" t="s">
        <v>36</v>
      </c>
      <c r="F8" s="10" t="s">
        <v>37</v>
      </c>
      <c r="G8" s="10" t="s">
        <v>38</v>
      </c>
      <c r="H8" s="8" t="s">
        <v>12</v>
      </c>
      <c r="I8" s="8" t="s">
        <v>0</v>
      </c>
      <c r="J8" s="8" t="s">
        <v>30</v>
      </c>
      <c r="K8" s="8" t="s">
        <v>13</v>
      </c>
      <c r="L8" s="8" t="s">
        <v>14</v>
      </c>
      <c r="M8" s="8" t="s">
        <v>31</v>
      </c>
      <c r="N8" s="8" t="s">
        <v>15</v>
      </c>
      <c r="O8" s="8" t="s">
        <v>1</v>
      </c>
      <c r="P8" s="8" t="s">
        <v>2</v>
      </c>
      <c r="Q8" s="8" t="s">
        <v>3</v>
      </c>
      <c r="R8" s="8" t="s">
        <v>45</v>
      </c>
      <c r="S8" s="8" t="s">
        <v>4</v>
      </c>
      <c r="T8" s="8" t="s">
        <v>5</v>
      </c>
      <c r="U8" s="8" t="s">
        <v>6</v>
      </c>
      <c r="V8" s="8" t="s">
        <v>32</v>
      </c>
      <c r="W8" s="14" t="s">
        <v>24</v>
      </c>
      <c r="X8" s="14" t="s">
        <v>25</v>
      </c>
      <c r="Y8" s="14" t="s">
        <v>26</v>
      </c>
      <c r="Z8" s="14" t="s">
        <v>27</v>
      </c>
      <c r="AA8" s="14" t="s">
        <v>28</v>
      </c>
      <c r="AB8" s="14" t="s">
        <v>29</v>
      </c>
      <c r="AC8" s="9" t="s">
        <v>16</v>
      </c>
      <c r="AD8" s="9" t="s">
        <v>17</v>
      </c>
      <c r="AE8" s="9" t="s">
        <v>18</v>
      </c>
      <c r="AF8" s="9" t="s">
        <v>39</v>
      </c>
      <c r="AG8" s="11" t="s">
        <v>41</v>
      </c>
      <c r="AH8" s="11" t="s">
        <v>42</v>
      </c>
    </row>
    <row r="9" spans="1:39" s="32" customFormat="1" ht="20.100000000000001" customHeight="1" x14ac:dyDescent="0.25">
      <c r="A9" s="5" t="s">
        <v>23</v>
      </c>
      <c r="B9" s="47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9">
        <v>0</v>
      </c>
      <c r="T9" s="59">
        <v>0</v>
      </c>
      <c r="U9" s="59">
        <v>0</v>
      </c>
      <c r="V9" s="59">
        <v>0</v>
      </c>
      <c r="W9" s="60">
        <v>0</v>
      </c>
      <c r="X9" s="60">
        <v>0</v>
      </c>
      <c r="Y9" s="60">
        <v>0</v>
      </c>
      <c r="Z9" s="60">
        <v>0</v>
      </c>
      <c r="AA9" s="60">
        <v>0</v>
      </c>
      <c r="AB9" s="60">
        <v>0</v>
      </c>
      <c r="AC9" s="61">
        <v>0</v>
      </c>
      <c r="AD9" s="61">
        <v>0</v>
      </c>
      <c r="AE9" s="61">
        <v>0</v>
      </c>
      <c r="AF9" s="61">
        <v>0</v>
      </c>
      <c r="AG9" s="62">
        <v>0</v>
      </c>
      <c r="AH9" s="62">
        <v>0</v>
      </c>
    </row>
    <row r="10" spans="1:39" s="32" customFormat="1" ht="20.100000000000001" customHeight="1" x14ac:dyDescent="0.25">
      <c r="A10" s="6" t="s">
        <v>64</v>
      </c>
      <c r="B10" s="48">
        <v>676.22</v>
      </c>
      <c r="C10" s="63">
        <v>676.22</v>
      </c>
      <c r="D10" s="63">
        <v>1088.07</v>
      </c>
      <c r="E10" s="63">
        <v>1088.07</v>
      </c>
      <c r="F10" s="63">
        <v>1088.07</v>
      </c>
      <c r="G10" s="63">
        <v>1450.76</v>
      </c>
      <c r="H10" s="64">
        <v>362.39</v>
      </c>
      <c r="I10" s="64">
        <v>319.49</v>
      </c>
      <c r="J10" s="64">
        <v>319.49</v>
      </c>
      <c r="K10" s="64">
        <v>371.26</v>
      </c>
      <c r="L10" s="64">
        <v>534.61</v>
      </c>
      <c r="M10" s="64">
        <v>371.26</v>
      </c>
      <c r="N10" s="64">
        <v>371.26</v>
      </c>
      <c r="O10" s="64">
        <v>534.61</v>
      </c>
      <c r="P10" s="64">
        <v>446.69</v>
      </c>
      <c r="Q10" s="64">
        <v>446.69</v>
      </c>
      <c r="R10" s="64">
        <v>807.6</v>
      </c>
      <c r="S10" s="64">
        <v>1236.23</v>
      </c>
      <c r="T10" s="64">
        <v>807.6</v>
      </c>
      <c r="U10" s="64">
        <v>807.6</v>
      </c>
      <c r="V10" s="64">
        <v>783.93</v>
      </c>
      <c r="W10" s="168">
        <v>1646.7</v>
      </c>
      <c r="X10" s="168">
        <v>1147.03</v>
      </c>
      <c r="Y10" s="168">
        <v>1325.53</v>
      </c>
      <c r="Z10" s="168">
        <v>2045.68</v>
      </c>
      <c r="AA10" s="168">
        <v>3330.05</v>
      </c>
      <c r="AB10" s="168">
        <v>5288.89</v>
      </c>
      <c r="AC10" s="65">
        <v>1575.87</v>
      </c>
      <c r="AD10" s="65">
        <v>2626.46</v>
      </c>
      <c r="AE10" s="65">
        <v>3151.75</v>
      </c>
      <c r="AF10" s="65">
        <v>5252.91</v>
      </c>
      <c r="AG10" s="66">
        <v>743.36</v>
      </c>
      <c r="AH10" s="66">
        <v>743.36</v>
      </c>
    </row>
    <row r="11" spans="1:39" s="32" customFormat="1" ht="20.100000000000001" customHeight="1" x14ac:dyDescent="0.25">
      <c r="A11" s="6" t="s">
        <v>8</v>
      </c>
      <c r="B11" s="48">
        <v>390.71</v>
      </c>
      <c r="C11" s="63">
        <v>390.71</v>
      </c>
      <c r="D11" s="63">
        <v>1378.17</v>
      </c>
      <c r="E11" s="63">
        <v>1378.17</v>
      </c>
      <c r="F11" s="63">
        <v>1378.17</v>
      </c>
      <c r="G11" s="63">
        <v>2466.19</v>
      </c>
      <c r="H11" s="64">
        <v>611.95000000000005</v>
      </c>
      <c r="I11" s="64">
        <v>611.95000000000005</v>
      </c>
      <c r="J11" s="64">
        <v>611.95000000000005</v>
      </c>
      <c r="K11" s="64">
        <v>650.78</v>
      </c>
      <c r="L11" s="64">
        <v>813.47</v>
      </c>
      <c r="M11" s="64">
        <v>650.78</v>
      </c>
      <c r="N11" s="64">
        <v>650.78</v>
      </c>
      <c r="O11" s="64">
        <v>813.47</v>
      </c>
      <c r="P11" s="64">
        <v>718.57</v>
      </c>
      <c r="Q11" s="64">
        <v>718.57</v>
      </c>
      <c r="R11" s="64">
        <v>867.71</v>
      </c>
      <c r="S11" s="64">
        <v>1637.04</v>
      </c>
      <c r="T11" s="64">
        <v>1115.82</v>
      </c>
      <c r="U11" s="64">
        <v>1637.04</v>
      </c>
      <c r="V11" s="64">
        <v>1022.27</v>
      </c>
      <c r="W11" s="67"/>
      <c r="X11" s="67"/>
      <c r="Y11" s="67"/>
      <c r="Z11" s="67"/>
      <c r="AA11" s="67"/>
      <c r="AB11" s="67"/>
      <c r="AC11" s="65">
        <v>622.15</v>
      </c>
      <c r="AD11" s="65">
        <v>1037.75</v>
      </c>
      <c r="AE11" s="65">
        <v>1244.29</v>
      </c>
      <c r="AF11" s="65">
        <v>2074.2399999999998</v>
      </c>
      <c r="AG11" s="66"/>
      <c r="AH11" s="66"/>
    </row>
    <row r="12" spans="1:39" s="32" customFormat="1" ht="20.100000000000001" customHeight="1" x14ac:dyDescent="0.25">
      <c r="A12" s="6" t="s">
        <v>9</v>
      </c>
      <c r="B12" s="48">
        <v>737.07</v>
      </c>
      <c r="C12" s="63">
        <v>737.07</v>
      </c>
      <c r="D12" s="63"/>
      <c r="E12" s="63"/>
      <c r="F12" s="63"/>
      <c r="G12" s="63"/>
      <c r="H12" s="64">
        <v>829.66</v>
      </c>
      <c r="I12" s="64">
        <v>872.56</v>
      </c>
      <c r="J12" s="64">
        <v>872.56</v>
      </c>
      <c r="K12" s="64">
        <v>781.96</v>
      </c>
      <c r="L12" s="64">
        <v>455.92</v>
      </c>
      <c r="M12" s="64">
        <v>781.96</v>
      </c>
      <c r="N12" s="64">
        <v>781.96</v>
      </c>
      <c r="O12" s="64">
        <v>455.92</v>
      </c>
      <c r="P12" s="64">
        <v>638.74</v>
      </c>
      <c r="Q12" s="64">
        <v>638.74</v>
      </c>
      <c r="R12" s="64">
        <v>128.69</v>
      </c>
      <c r="S12" s="64"/>
      <c r="T12" s="64"/>
      <c r="U12" s="64"/>
      <c r="V12" s="64"/>
      <c r="W12" s="67"/>
      <c r="X12" s="67">
        <v>302.25</v>
      </c>
      <c r="Y12" s="67">
        <v>123.75</v>
      </c>
      <c r="Z12" s="67"/>
      <c r="AA12" s="67"/>
      <c r="AB12" s="67"/>
      <c r="AC12" s="68"/>
      <c r="AD12" s="68"/>
      <c r="AE12" s="68"/>
      <c r="AF12" s="65"/>
      <c r="AG12" s="66"/>
      <c r="AH12" s="66"/>
    </row>
    <row r="13" spans="1:39" s="32" customFormat="1" ht="20.100000000000001" customHeight="1" x14ac:dyDescent="0.25">
      <c r="A13" s="6" t="s">
        <v>60</v>
      </c>
      <c r="B13" s="48"/>
      <c r="C13" s="63"/>
      <c r="D13" s="63"/>
      <c r="E13" s="63"/>
      <c r="F13" s="63"/>
      <c r="G13" s="63"/>
      <c r="H13" s="64"/>
      <c r="I13" s="64"/>
      <c r="J13" s="64"/>
      <c r="K13" s="64"/>
      <c r="L13" s="64"/>
      <c r="M13" s="64"/>
      <c r="N13" s="64"/>
      <c r="O13" s="64">
        <v>89.25</v>
      </c>
      <c r="P13" s="64"/>
      <c r="Q13" s="64"/>
      <c r="R13" s="64"/>
      <c r="S13" s="64"/>
      <c r="T13" s="64">
        <v>265.22000000000003</v>
      </c>
      <c r="U13" s="64"/>
      <c r="V13" s="64"/>
      <c r="W13" s="67"/>
      <c r="X13" s="67"/>
      <c r="Y13" s="67"/>
      <c r="Z13" s="67"/>
      <c r="AA13" s="67"/>
      <c r="AB13" s="67"/>
      <c r="AC13" s="68"/>
      <c r="AD13" s="68"/>
      <c r="AE13" s="68"/>
      <c r="AF13" s="65"/>
      <c r="AG13" s="66"/>
      <c r="AH13" s="66"/>
    </row>
    <row r="14" spans="1:39" s="32" customFormat="1" ht="20.100000000000001" customHeight="1" x14ac:dyDescent="0.25">
      <c r="A14" s="6" t="s">
        <v>40</v>
      </c>
      <c r="B14" s="48"/>
      <c r="C14" s="63"/>
      <c r="D14" s="63"/>
      <c r="E14" s="63"/>
      <c r="F14" s="63"/>
      <c r="G14" s="63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7"/>
      <c r="X14" s="67"/>
      <c r="Y14" s="67"/>
      <c r="Z14" s="67"/>
      <c r="AA14" s="67"/>
      <c r="AB14" s="67"/>
      <c r="AC14" s="68"/>
      <c r="AD14" s="68"/>
      <c r="AE14" s="68"/>
      <c r="AF14" s="68">
        <v>2626.45</v>
      </c>
      <c r="AG14" s="66"/>
      <c r="AH14" s="66"/>
    </row>
    <row r="15" spans="1:39" s="32" customFormat="1" ht="19.5" customHeight="1" x14ac:dyDescent="0.25">
      <c r="A15" s="6" t="s">
        <v>43</v>
      </c>
      <c r="B15" s="48"/>
      <c r="C15" s="63"/>
      <c r="D15" s="63"/>
      <c r="E15" s="63"/>
      <c r="F15" s="63"/>
      <c r="G15" s="63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9">
        <v>413.84</v>
      </c>
      <c r="X15" s="69">
        <v>354.72</v>
      </c>
      <c r="Y15" s="69">
        <v>354.72</v>
      </c>
      <c r="Z15" s="69">
        <v>463.12</v>
      </c>
      <c r="AA15" s="69">
        <v>610.91</v>
      </c>
      <c r="AB15" s="69"/>
      <c r="AC15" s="68"/>
      <c r="AD15" s="68"/>
      <c r="AE15" s="68"/>
      <c r="AF15" s="68"/>
      <c r="AG15" s="66">
        <v>610.91</v>
      </c>
      <c r="AH15" s="66">
        <v>610.91</v>
      </c>
    </row>
    <row r="16" spans="1:39" s="32" customFormat="1" ht="19.5" customHeight="1" x14ac:dyDescent="0.25">
      <c r="A16" s="6" t="s">
        <v>63</v>
      </c>
      <c r="B16" s="48"/>
      <c r="C16" s="63"/>
      <c r="D16" s="63"/>
      <c r="E16" s="63"/>
      <c r="F16" s="63"/>
      <c r="G16" s="63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9"/>
      <c r="X16" s="69"/>
      <c r="Y16" s="69"/>
      <c r="Z16" s="69"/>
      <c r="AA16" s="69"/>
      <c r="AB16" s="69"/>
      <c r="AC16" s="68"/>
      <c r="AD16" s="68"/>
      <c r="AE16" s="68"/>
      <c r="AF16" s="68"/>
      <c r="AG16" s="66">
        <v>4204.8900000000003</v>
      </c>
      <c r="AH16" s="66">
        <v>4204.8900000000003</v>
      </c>
    </row>
    <row r="17" spans="1:36" s="32" customFormat="1" ht="19.5" customHeight="1" x14ac:dyDescent="0.25">
      <c r="A17" s="6" t="s">
        <v>55</v>
      </c>
      <c r="B17" s="48"/>
      <c r="C17" s="63"/>
      <c r="D17" s="63"/>
      <c r="E17" s="63"/>
      <c r="F17" s="63"/>
      <c r="G17" s="63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9"/>
      <c r="X17" s="69"/>
      <c r="Y17" s="69"/>
      <c r="Z17" s="69"/>
      <c r="AA17" s="69"/>
      <c r="AB17" s="69"/>
      <c r="AC17" s="68">
        <f>AC18/2</f>
        <v>1389.375</v>
      </c>
      <c r="AD17" s="68">
        <f>AD18/2</f>
        <v>2315.625</v>
      </c>
      <c r="AE17" s="68">
        <f>AE18/2</f>
        <v>2778.75</v>
      </c>
      <c r="AF17" s="68">
        <f>AF18/2</f>
        <v>4631.25</v>
      </c>
      <c r="AG17" s="66"/>
      <c r="AH17" s="66"/>
    </row>
    <row r="18" spans="1:36" s="32" customFormat="1" ht="19.5" customHeight="1" x14ac:dyDescent="0.25">
      <c r="A18" s="6" t="s">
        <v>56</v>
      </c>
      <c r="B18" s="144"/>
      <c r="C18" s="145"/>
      <c r="D18" s="145"/>
      <c r="E18" s="145"/>
      <c r="F18" s="145"/>
      <c r="G18" s="145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7"/>
      <c r="X18" s="147"/>
      <c r="Y18" s="147"/>
      <c r="Z18" s="147"/>
      <c r="AA18" s="147"/>
      <c r="AB18" s="147"/>
      <c r="AC18" s="148">
        <v>2778.75</v>
      </c>
      <c r="AD18" s="148">
        <v>4631.25</v>
      </c>
      <c r="AE18" s="148">
        <v>5557.5</v>
      </c>
      <c r="AF18" s="148">
        <v>9262.5</v>
      </c>
      <c r="AG18" s="149"/>
      <c r="AH18" s="149"/>
    </row>
    <row r="19" spans="1:36" s="32" customFormat="1" ht="19.5" customHeight="1" thickBot="1" x14ac:dyDescent="0.3">
      <c r="A19" s="152" t="s">
        <v>71</v>
      </c>
      <c r="B19" s="125">
        <v>0</v>
      </c>
      <c r="C19" s="120">
        <v>0</v>
      </c>
      <c r="D19" s="120">
        <v>0</v>
      </c>
      <c r="E19" s="120">
        <v>0</v>
      </c>
      <c r="F19" s="120">
        <v>0</v>
      </c>
      <c r="G19" s="120">
        <v>0</v>
      </c>
      <c r="H19" s="121">
        <v>392.81</v>
      </c>
      <c r="I19" s="121">
        <v>785.67</v>
      </c>
      <c r="J19" s="121">
        <v>785.67</v>
      </c>
      <c r="K19" s="121">
        <v>392.81</v>
      </c>
      <c r="L19" s="121">
        <v>392.81</v>
      </c>
      <c r="M19" s="121">
        <v>785.67</v>
      </c>
      <c r="N19" s="121">
        <v>392.81</v>
      </c>
      <c r="O19" s="121">
        <v>785.67</v>
      </c>
      <c r="P19" s="121">
        <v>785.67</v>
      </c>
      <c r="Q19" s="121">
        <v>785.67</v>
      </c>
      <c r="R19" s="121">
        <v>785.67</v>
      </c>
      <c r="S19" s="121">
        <v>785.67</v>
      </c>
      <c r="T19" s="121">
        <v>785.67</v>
      </c>
      <c r="U19" s="121">
        <v>392.81</v>
      </c>
      <c r="V19" s="121">
        <v>785.67</v>
      </c>
      <c r="W19" s="128">
        <v>392.81</v>
      </c>
      <c r="X19" s="128">
        <v>392.81</v>
      </c>
      <c r="Y19" s="128">
        <v>392.81</v>
      </c>
      <c r="Z19" s="128">
        <v>392.81</v>
      </c>
      <c r="AA19" s="128">
        <v>392.81</v>
      </c>
      <c r="AB19" s="128">
        <v>392.81</v>
      </c>
      <c r="AC19" s="129">
        <v>785.67</v>
      </c>
      <c r="AD19" s="129">
        <v>785.67</v>
      </c>
      <c r="AE19" s="129">
        <v>785.67</v>
      </c>
      <c r="AF19" s="129">
        <v>785.67</v>
      </c>
      <c r="AG19" s="124">
        <v>0</v>
      </c>
      <c r="AH19" s="124">
        <v>0</v>
      </c>
      <c r="AJ19" s="151"/>
    </row>
    <row r="20" spans="1:36" s="32" customFormat="1" ht="20.100000000000001" customHeight="1" x14ac:dyDescent="0.25">
      <c r="A20" s="5" t="s">
        <v>10</v>
      </c>
      <c r="B20" s="115">
        <f>SUM(B10:B19)</f>
        <v>1804</v>
      </c>
      <c r="C20" s="150">
        <f t="shared" ref="C20:F20" si="0">SUM(C10:C19)</f>
        <v>1804</v>
      </c>
      <c r="D20" s="150">
        <f t="shared" si="0"/>
        <v>2466.2399999999998</v>
      </c>
      <c r="E20" s="150">
        <f t="shared" si="0"/>
        <v>2466.2399999999998</v>
      </c>
      <c r="F20" s="150">
        <f t="shared" si="0"/>
        <v>2466.2399999999998</v>
      </c>
      <c r="G20" s="115">
        <f>SUM(G10:G19)</f>
        <v>3916.95</v>
      </c>
      <c r="H20" s="127">
        <f>SUM(H10:H19)</f>
        <v>2196.81</v>
      </c>
      <c r="I20" s="127">
        <f t="shared" ref="I20:V20" si="1">SUM(I10:I19)</f>
        <v>2589.67</v>
      </c>
      <c r="J20" s="127">
        <f t="shared" si="1"/>
        <v>2589.67</v>
      </c>
      <c r="K20" s="127">
        <f t="shared" si="1"/>
        <v>2196.81</v>
      </c>
      <c r="L20" s="127">
        <f t="shared" si="1"/>
        <v>2196.81</v>
      </c>
      <c r="M20" s="127">
        <f t="shared" si="1"/>
        <v>2589.67</v>
      </c>
      <c r="N20" s="127">
        <f t="shared" si="1"/>
        <v>2196.81</v>
      </c>
      <c r="O20" s="127">
        <f t="shared" si="1"/>
        <v>2678.92</v>
      </c>
      <c r="P20" s="127">
        <f t="shared" si="1"/>
        <v>2589.67</v>
      </c>
      <c r="Q20" s="127">
        <f t="shared" si="1"/>
        <v>2589.67</v>
      </c>
      <c r="R20" s="127">
        <f t="shared" si="1"/>
        <v>2589.67</v>
      </c>
      <c r="S20" s="127">
        <f t="shared" si="1"/>
        <v>3658.94</v>
      </c>
      <c r="T20" s="127">
        <f t="shared" si="1"/>
        <v>2974.3100000000004</v>
      </c>
      <c r="U20" s="127">
        <f t="shared" si="1"/>
        <v>2837.45</v>
      </c>
      <c r="V20" s="127">
        <f t="shared" si="1"/>
        <v>2591.87</v>
      </c>
      <c r="W20" s="137">
        <f>SUM(W10:W19)</f>
        <v>2453.35</v>
      </c>
      <c r="X20" s="137">
        <f t="shared" ref="X20:AB20" si="2">SUM(X10:X19)</f>
        <v>2196.81</v>
      </c>
      <c r="Y20" s="137">
        <f t="shared" si="2"/>
        <v>2196.81</v>
      </c>
      <c r="Z20" s="137">
        <f t="shared" si="2"/>
        <v>2901.61</v>
      </c>
      <c r="AA20" s="137">
        <f t="shared" si="2"/>
        <v>4333.7700000000004</v>
      </c>
      <c r="AB20" s="137">
        <f t="shared" si="2"/>
        <v>5681.7000000000007</v>
      </c>
      <c r="AC20" s="117" t="e">
        <f>SUM(AC10:AC16,AC19)+((AC17*AC22)+(AC18*AC23))/AC21</f>
        <v>#DIV/0!</v>
      </c>
      <c r="AD20" s="117" t="e">
        <f t="shared" ref="AD20:AF20" si="3">SUM(AD10:AD16,AD19)+((AD17*AD22)+(AD18*AD23))/AD21</f>
        <v>#DIV/0!</v>
      </c>
      <c r="AE20" s="117" t="e">
        <f t="shared" si="3"/>
        <v>#DIV/0!</v>
      </c>
      <c r="AF20" s="117" t="e">
        <f t="shared" si="3"/>
        <v>#DIV/0!</v>
      </c>
      <c r="AG20" s="118">
        <f>SUM(AG10:AG19)</f>
        <v>5559.16</v>
      </c>
      <c r="AH20" s="118">
        <f>SUM(AH10:AH19)</f>
        <v>5559.16</v>
      </c>
    </row>
    <row r="21" spans="1:36" s="32" customFormat="1" ht="20.100000000000001" customHeight="1" x14ac:dyDescent="0.25">
      <c r="A21" s="6" t="s">
        <v>21</v>
      </c>
      <c r="B21" s="50">
        <v>0</v>
      </c>
      <c r="C21" s="71">
        <v>0</v>
      </c>
      <c r="D21" s="71">
        <v>0</v>
      </c>
      <c r="E21" s="71">
        <v>0</v>
      </c>
      <c r="F21" s="71">
        <v>0</v>
      </c>
      <c r="G21" s="71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4">
        <v>0</v>
      </c>
      <c r="AD21" s="74">
        <v>0</v>
      </c>
      <c r="AE21" s="74">
        <v>0</v>
      </c>
      <c r="AF21" s="74">
        <v>0</v>
      </c>
      <c r="AG21" s="75">
        <v>0</v>
      </c>
      <c r="AH21" s="75">
        <v>0</v>
      </c>
    </row>
    <row r="22" spans="1:36" s="32" customFormat="1" ht="20.100000000000001" customHeight="1" x14ac:dyDescent="0.25">
      <c r="A22" s="6" t="s">
        <v>46</v>
      </c>
      <c r="B22" s="51">
        <f>IF(B21&lt;=3,(B21),3)</f>
        <v>0</v>
      </c>
      <c r="C22" s="76">
        <f t="shared" ref="C22:AB22" si="4">IF(C21&lt;=3,(C21),3)</f>
        <v>0</v>
      </c>
      <c r="D22" s="76">
        <f t="shared" si="4"/>
        <v>0</v>
      </c>
      <c r="E22" s="76">
        <f t="shared" si="4"/>
        <v>0</v>
      </c>
      <c r="F22" s="76">
        <f t="shared" si="4"/>
        <v>0</v>
      </c>
      <c r="G22" s="76">
        <f t="shared" si="4"/>
        <v>0</v>
      </c>
      <c r="H22" s="77">
        <f t="shared" si="4"/>
        <v>0</v>
      </c>
      <c r="I22" s="77">
        <f t="shared" si="4"/>
        <v>0</v>
      </c>
      <c r="J22" s="77">
        <f t="shared" si="4"/>
        <v>0</v>
      </c>
      <c r="K22" s="77">
        <f t="shared" si="4"/>
        <v>0</v>
      </c>
      <c r="L22" s="77">
        <f t="shared" si="4"/>
        <v>0</v>
      </c>
      <c r="M22" s="77">
        <f t="shared" si="4"/>
        <v>0</v>
      </c>
      <c r="N22" s="77">
        <f t="shared" si="4"/>
        <v>0</v>
      </c>
      <c r="O22" s="77">
        <f t="shared" si="4"/>
        <v>0</v>
      </c>
      <c r="P22" s="77">
        <f t="shared" si="4"/>
        <v>0</v>
      </c>
      <c r="Q22" s="77">
        <f t="shared" si="4"/>
        <v>0</v>
      </c>
      <c r="R22" s="77">
        <f t="shared" si="4"/>
        <v>0</v>
      </c>
      <c r="S22" s="77">
        <f t="shared" si="4"/>
        <v>0</v>
      </c>
      <c r="T22" s="77">
        <f t="shared" si="4"/>
        <v>0</v>
      </c>
      <c r="U22" s="77">
        <f t="shared" si="4"/>
        <v>0</v>
      </c>
      <c r="V22" s="77">
        <f t="shared" si="4"/>
        <v>0</v>
      </c>
      <c r="W22" s="78">
        <f t="shared" si="4"/>
        <v>0</v>
      </c>
      <c r="X22" s="78">
        <f t="shared" si="4"/>
        <v>0</v>
      </c>
      <c r="Y22" s="78">
        <f t="shared" si="4"/>
        <v>0</v>
      </c>
      <c r="Z22" s="78">
        <f t="shared" si="4"/>
        <v>0</v>
      </c>
      <c r="AA22" s="78">
        <f t="shared" si="4"/>
        <v>0</v>
      </c>
      <c r="AB22" s="78">
        <f t="shared" si="4"/>
        <v>0</v>
      </c>
      <c r="AC22" s="79">
        <f>IF(AC21&lt;=4,(AC21),4)</f>
        <v>0</v>
      </c>
      <c r="AD22" s="79">
        <f>IF(AD21&lt;=4,(AD21),4)</f>
        <v>0</v>
      </c>
      <c r="AE22" s="79">
        <f t="shared" ref="AE22:AF22" si="5">IF(AE21&lt;=4,(AE21),4)</f>
        <v>0</v>
      </c>
      <c r="AF22" s="79">
        <f t="shared" si="5"/>
        <v>0</v>
      </c>
      <c r="AG22" s="80">
        <f t="shared" ref="AG22:AH22" si="6">IF(AG21&lt;=3,(AG21),3)</f>
        <v>0</v>
      </c>
      <c r="AH22" s="80">
        <f t="shared" si="6"/>
        <v>0</v>
      </c>
    </row>
    <row r="23" spans="1:36" s="32" customFormat="1" ht="20.100000000000001" customHeight="1" x14ac:dyDescent="0.25">
      <c r="A23" s="6" t="s">
        <v>47</v>
      </c>
      <c r="B23" s="52">
        <f>B21-B22</f>
        <v>0</v>
      </c>
      <c r="C23" s="76">
        <f t="shared" ref="C23:AB23" si="7">C21-C22</f>
        <v>0</v>
      </c>
      <c r="D23" s="76">
        <f t="shared" si="7"/>
        <v>0</v>
      </c>
      <c r="E23" s="76">
        <f t="shared" si="7"/>
        <v>0</v>
      </c>
      <c r="F23" s="76">
        <f t="shared" si="7"/>
        <v>0</v>
      </c>
      <c r="G23" s="76">
        <f t="shared" si="7"/>
        <v>0</v>
      </c>
      <c r="H23" s="77">
        <f t="shared" si="7"/>
        <v>0</v>
      </c>
      <c r="I23" s="77">
        <f t="shared" si="7"/>
        <v>0</v>
      </c>
      <c r="J23" s="77">
        <f t="shared" si="7"/>
        <v>0</v>
      </c>
      <c r="K23" s="77">
        <f t="shared" si="7"/>
        <v>0</v>
      </c>
      <c r="L23" s="77">
        <f t="shared" si="7"/>
        <v>0</v>
      </c>
      <c r="M23" s="77">
        <f t="shared" si="7"/>
        <v>0</v>
      </c>
      <c r="N23" s="77">
        <f t="shared" si="7"/>
        <v>0</v>
      </c>
      <c r="O23" s="77">
        <f t="shared" si="7"/>
        <v>0</v>
      </c>
      <c r="P23" s="77">
        <f t="shared" si="7"/>
        <v>0</v>
      </c>
      <c r="Q23" s="77">
        <f t="shared" si="7"/>
        <v>0</v>
      </c>
      <c r="R23" s="77">
        <f t="shared" si="7"/>
        <v>0</v>
      </c>
      <c r="S23" s="77">
        <f t="shared" si="7"/>
        <v>0</v>
      </c>
      <c r="T23" s="77">
        <f t="shared" si="7"/>
        <v>0</v>
      </c>
      <c r="U23" s="77">
        <f t="shared" si="7"/>
        <v>0</v>
      </c>
      <c r="V23" s="77">
        <f t="shared" si="7"/>
        <v>0</v>
      </c>
      <c r="W23" s="78">
        <f t="shared" si="7"/>
        <v>0</v>
      </c>
      <c r="X23" s="78">
        <f t="shared" si="7"/>
        <v>0</v>
      </c>
      <c r="Y23" s="78">
        <f t="shared" si="7"/>
        <v>0</v>
      </c>
      <c r="Z23" s="78">
        <f t="shared" si="7"/>
        <v>0</v>
      </c>
      <c r="AA23" s="78">
        <f t="shared" si="7"/>
        <v>0</v>
      </c>
      <c r="AB23" s="78">
        <f t="shared" si="7"/>
        <v>0</v>
      </c>
      <c r="AC23" s="79">
        <f>AC21-AC22</f>
        <v>0</v>
      </c>
      <c r="AD23" s="79">
        <f t="shared" ref="AD23:AH23" si="8">AD21-AD22</f>
        <v>0</v>
      </c>
      <c r="AE23" s="79">
        <f t="shared" si="8"/>
        <v>0</v>
      </c>
      <c r="AF23" s="79">
        <f t="shared" si="8"/>
        <v>0</v>
      </c>
      <c r="AG23" s="80">
        <f t="shared" si="8"/>
        <v>0</v>
      </c>
      <c r="AH23" s="80">
        <f t="shared" si="8"/>
        <v>0</v>
      </c>
    </row>
    <row r="24" spans="1:36" s="32" customFormat="1" ht="20.100000000000001" customHeight="1" x14ac:dyDescent="0.25">
      <c r="A24" s="6" t="s">
        <v>19</v>
      </c>
      <c r="B24" s="49">
        <f>(B20)*(B21)</f>
        <v>0</v>
      </c>
      <c r="C24" s="70">
        <f t="shared" ref="C24:V24" si="9">(C20)*(C21)</f>
        <v>0</v>
      </c>
      <c r="D24" s="70">
        <f t="shared" si="9"/>
        <v>0</v>
      </c>
      <c r="E24" s="70">
        <f t="shared" si="9"/>
        <v>0</v>
      </c>
      <c r="F24" s="70">
        <f t="shared" si="9"/>
        <v>0</v>
      </c>
      <c r="G24" s="70">
        <f t="shared" si="9"/>
        <v>0</v>
      </c>
      <c r="H24" s="81">
        <f t="shared" si="9"/>
        <v>0</v>
      </c>
      <c r="I24" s="81">
        <f t="shared" si="9"/>
        <v>0</v>
      </c>
      <c r="J24" s="81">
        <f t="shared" si="9"/>
        <v>0</v>
      </c>
      <c r="K24" s="81">
        <f t="shared" si="9"/>
        <v>0</v>
      </c>
      <c r="L24" s="81">
        <f t="shared" si="9"/>
        <v>0</v>
      </c>
      <c r="M24" s="81">
        <f t="shared" si="9"/>
        <v>0</v>
      </c>
      <c r="N24" s="81">
        <f t="shared" si="9"/>
        <v>0</v>
      </c>
      <c r="O24" s="81">
        <f t="shared" si="9"/>
        <v>0</v>
      </c>
      <c r="P24" s="81">
        <f t="shared" si="9"/>
        <v>0</v>
      </c>
      <c r="Q24" s="81">
        <f t="shared" si="9"/>
        <v>0</v>
      </c>
      <c r="R24" s="81">
        <f t="shared" si="9"/>
        <v>0</v>
      </c>
      <c r="S24" s="81">
        <f t="shared" si="9"/>
        <v>0</v>
      </c>
      <c r="T24" s="81">
        <f t="shared" si="9"/>
        <v>0</v>
      </c>
      <c r="U24" s="81">
        <f t="shared" si="9"/>
        <v>0</v>
      </c>
      <c r="V24" s="81">
        <f t="shared" si="9"/>
        <v>0</v>
      </c>
      <c r="W24" s="69">
        <f>(W20)*(W21)</f>
        <v>0</v>
      </c>
      <c r="X24" s="69">
        <f t="shared" ref="X24:AB24" si="10">(X20)*(X21)</f>
        <v>0</v>
      </c>
      <c r="Y24" s="69">
        <f t="shared" si="10"/>
        <v>0</v>
      </c>
      <c r="Z24" s="69">
        <f t="shared" si="10"/>
        <v>0</v>
      </c>
      <c r="AA24" s="69">
        <f t="shared" si="10"/>
        <v>0</v>
      </c>
      <c r="AB24" s="69">
        <f t="shared" si="10"/>
        <v>0</v>
      </c>
      <c r="AC24" s="68" t="e">
        <f>AC20*AC21</f>
        <v>#DIV/0!</v>
      </c>
      <c r="AD24" s="68" t="e">
        <f>AD20*AD21</f>
        <v>#DIV/0!</v>
      </c>
      <c r="AE24" s="68" t="e">
        <f>AE20*AE21</f>
        <v>#DIV/0!</v>
      </c>
      <c r="AF24" s="68" t="e">
        <f>AF20*AF21</f>
        <v>#DIV/0!</v>
      </c>
      <c r="AG24" s="66">
        <f>(AG20)*(AG21)</f>
        <v>0</v>
      </c>
      <c r="AH24" s="66">
        <f>(AH20)*(AH21)</f>
        <v>0</v>
      </c>
    </row>
    <row r="25" spans="1:36" s="32" customFormat="1" ht="22.5" x14ac:dyDescent="0.25">
      <c r="A25" s="6" t="s">
        <v>20</v>
      </c>
      <c r="B25" s="49">
        <f>B20/12*B21</f>
        <v>0</v>
      </c>
      <c r="C25" s="70">
        <f>C20/12*C21</f>
        <v>0</v>
      </c>
      <c r="D25" s="70">
        <f t="shared" ref="D25:G25" si="11">D20/12*D21</f>
        <v>0</v>
      </c>
      <c r="E25" s="70">
        <f t="shared" si="11"/>
        <v>0</v>
      </c>
      <c r="F25" s="70">
        <f t="shared" si="11"/>
        <v>0</v>
      </c>
      <c r="G25" s="70">
        <f t="shared" si="11"/>
        <v>0</v>
      </c>
      <c r="H25" s="81">
        <f>H20/12*H21</f>
        <v>0</v>
      </c>
      <c r="I25" s="81">
        <f t="shared" ref="I25:V25" si="12">I20/12*I21</f>
        <v>0</v>
      </c>
      <c r="J25" s="81">
        <f t="shared" si="12"/>
        <v>0</v>
      </c>
      <c r="K25" s="81">
        <f t="shared" si="12"/>
        <v>0</v>
      </c>
      <c r="L25" s="81">
        <f t="shared" si="12"/>
        <v>0</v>
      </c>
      <c r="M25" s="81">
        <f t="shared" si="12"/>
        <v>0</v>
      </c>
      <c r="N25" s="81">
        <f t="shared" si="12"/>
        <v>0</v>
      </c>
      <c r="O25" s="81">
        <f t="shared" si="12"/>
        <v>0</v>
      </c>
      <c r="P25" s="81">
        <f t="shared" si="12"/>
        <v>0</v>
      </c>
      <c r="Q25" s="81">
        <f t="shared" si="12"/>
        <v>0</v>
      </c>
      <c r="R25" s="81">
        <f t="shared" si="12"/>
        <v>0</v>
      </c>
      <c r="S25" s="81">
        <f t="shared" si="12"/>
        <v>0</v>
      </c>
      <c r="T25" s="81">
        <f t="shared" si="12"/>
        <v>0</v>
      </c>
      <c r="U25" s="81">
        <f t="shared" si="12"/>
        <v>0</v>
      </c>
      <c r="V25" s="81">
        <f t="shared" si="12"/>
        <v>0</v>
      </c>
      <c r="W25" s="69">
        <f>W20/12*W21</f>
        <v>0</v>
      </c>
      <c r="X25" s="69">
        <f t="shared" ref="X25:AB25" si="13">X20/12*X21</f>
        <v>0</v>
      </c>
      <c r="Y25" s="69">
        <f t="shared" si="13"/>
        <v>0</v>
      </c>
      <c r="Z25" s="69">
        <f t="shared" si="13"/>
        <v>0</v>
      </c>
      <c r="AA25" s="69">
        <f t="shared" si="13"/>
        <v>0</v>
      </c>
      <c r="AB25" s="69">
        <f t="shared" si="13"/>
        <v>0</v>
      </c>
      <c r="AC25" s="68" t="e">
        <f>AC20/12*AC21</f>
        <v>#DIV/0!</v>
      </c>
      <c r="AD25" s="68" t="e">
        <f t="shared" ref="AD25:AH25" si="14">AD20/12*AD21</f>
        <v>#DIV/0!</v>
      </c>
      <c r="AE25" s="68" t="e">
        <f t="shared" si="14"/>
        <v>#DIV/0!</v>
      </c>
      <c r="AF25" s="68" t="e">
        <f t="shared" si="14"/>
        <v>#DIV/0!</v>
      </c>
      <c r="AG25" s="66">
        <f t="shared" si="14"/>
        <v>0</v>
      </c>
      <c r="AH25" s="66">
        <f t="shared" si="14"/>
        <v>0</v>
      </c>
    </row>
    <row r="26" spans="1:36" s="32" customFormat="1" ht="20.100000000000001" customHeight="1" x14ac:dyDescent="0.25">
      <c r="A26" s="6" t="s">
        <v>67</v>
      </c>
      <c r="B26" s="49">
        <f>'Cálculo 1º Ano'!B27</f>
        <v>0</v>
      </c>
      <c r="C26" s="70">
        <f>'Cálculo 1º Ano'!C27</f>
        <v>0</v>
      </c>
      <c r="D26" s="70">
        <f>'Cálculo 1º Ano'!D27</f>
        <v>0</v>
      </c>
      <c r="E26" s="70">
        <f>'Cálculo 1º Ano'!E27</f>
        <v>0</v>
      </c>
      <c r="F26" s="70">
        <f>'Cálculo 1º Ano'!F27</f>
        <v>0</v>
      </c>
      <c r="G26" s="70">
        <f>'Cálculo 1º Ano'!G27</f>
        <v>0</v>
      </c>
      <c r="H26" s="81">
        <f>'Cálculo 1º Ano'!H27</f>
        <v>0</v>
      </c>
      <c r="I26" s="81">
        <f>'Cálculo 1º Ano'!I27</f>
        <v>0</v>
      </c>
      <c r="J26" s="81">
        <f>'Cálculo 1º Ano'!J27</f>
        <v>0</v>
      </c>
      <c r="K26" s="81">
        <f>'Cálculo 1º Ano'!K27</f>
        <v>0</v>
      </c>
      <c r="L26" s="81">
        <f>'Cálculo 1º Ano'!L27</f>
        <v>0</v>
      </c>
      <c r="M26" s="81">
        <f>'Cálculo 1º Ano'!M27</f>
        <v>0</v>
      </c>
      <c r="N26" s="81">
        <f>'Cálculo 1º Ano'!N27</f>
        <v>0</v>
      </c>
      <c r="O26" s="81">
        <f>'Cálculo 1º Ano'!O27</f>
        <v>0</v>
      </c>
      <c r="P26" s="81">
        <f>'Cálculo 1º Ano'!P27</f>
        <v>0</v>
      </c>
      <c r="Q26" s="81">
        <f>'Cálculo 1º Ano'!Q27</f>
        <v>0</v>
      </c>
      <c r="R26" s="81">
        <f>'Cálculo 1º Ano'!R27</f>
        <v>0</v>
      </c>
      <c r="S26" s="81">
        <f>'Cálculo 1º Ano'!S27</f>
        <v>0</v>
      </c>
      <c r="T26" s="81">
        <f>'Cálculo 1º Ano'!T27</f>
        <v>0</v>
      </c>
      <c r="U26" s="81">
        <f>'Cálculo 1º Ano'!U27</f>
        <v>0</v>
      </c>
      <c r="V26" s="81">
        <f>'Cálculo 1º Ano'!V27</f>
        <v>0</v>
      </c>
      <c r="W26" s="69">
        <f>'Cálculo 1º Ano'!W27</f>
        <v>0</v>
      </c>
      <c r="X26" s="69">
        <f>'Cálculo 1º Ano'!X27</f>
        <v>0</v>
      </c>
      <c r="Y26" s="69">
        <f>'Cálculo 1º Ano'!Y27</f>
        <v>0</v>
      </c>
      <c r="Z26" s="69">
        <f>'Cálculo 1º Ano'!Z27</f>
        <v>0</v>
      </c>
      <c r="AA26" s="69">
        <f>'Cálculo 1º Ano'!AA27</f>
        <v>0</v>
      </c>
      <c r="AB26" s="69">
        <f>'Cálculo 1º Ano'!AB27</f>
        <v>0</v>
      </c>
      <c r="AC26" s="68" t="e">
        <f>'Cálculo 1º Ano'!AC27</f>
        <v>#DIV/0!</v>
      </c>
      <c r="AD26" s="68" t="e">
        <f>'Cálculo 1º Ano'!AD27</f>
        <v>#DIV/0!</v>
      </c>
      <c r="AE26" s="68" t="e">
        <f>'Cálculo 1º Ano'!AE27</f>
        <v>#DIV/0!</v>
      </c>
      <c r="AF26" s="68" t="e">
        <f>'Cálculo 1º Ano'!AF27</f>
        <v>#DIV/0!</v>
      </c>
      <c r="AG26" s="66">
        <f>'Cálculo 1º Ano'!AG27</f>
        <v>0</v>
      </c>
      <c r="AH26" s="66">
        <f>'Cálculo 1º Ano'!AH27</f>
        <v>0</v>
      </c>
    </row>
    <row r="27" spans="1:36" s="32" customFormat="1" ht="33.75" x14ac:dyDescent="0.25">
      <c r="A27" s="6" t="s">
        <v>68</v>
      </c>
      <c r="B27" s="49">
        <f>SUM(B24:B26)</f>
        <v>0</v>
      </c>
      <c r="C27" s="70">
        <f t="shared" ref="C27:G27" si="15">SUM(C24:C26)</f>
        <v>0</v>
      </c>
      <c r="D27" s="70">
        <f t="shared" si="15"/>
        <v>0</v>
      </c>
      <c r="E27" s="70">
        <f t="shared" si="15"/>
        <v>0</v>
      </c>
      <c r="F27" s="70">
        <f t="shared" si="15"/>
        <v>0</v>
      </c>
      <c r="G27" s="70">
        <f t="shared" si="15"/>
        <v>0</v>
      </c>
      <c r="H27" s="81">
        <f t="shared" ref="H27" si="16">SUM(H24:H26)</f>
        <v>0</v>
      </c>
      <c r="I27" s="81">
        <f t="shared" ref="I27:AE27" si="17">SUM(I24:I26)</f>
        <v>0</v>
      </c>
      <c r="J27" s="81">
        <f t="shared" ref="J27" si="18">SUM(J24:J26)</f>
        <v>0</v>
      </c>
      <c r="K27" s="81">
        <f t="shared" si="17"/>
        <v>0</v>
      </c>
      <c r="L27" s="81">
        <f t="shared" si="17"/>
        <v>0</v>
      </c>
      <c r="M27" s="81">
        <f t="shared" ref="M27" si="19">SUM(M24:M26)</f>
        <v>0</v>
      </c>
      <c r="N27" s="81">
        <f t="shared" si="17"/>
        <v>0</v>
      </c>
      <c r="O27" s="81">
        <f t="shared" si="17"/>
        <v>0</v>
      </c>
      <c r="P27" s="81">
        <f t="shared" si="17"/>
        <v>0</v>
      </c>
      <c r="Q27" s="81">
        <f t="shared" si="17"/>
        <v>0</v>
      </c>
      <c r="R27" s="81">
        <f t="shared" si="17"/>
        <v>0</v>
      </c>
      <c r="S27" s="81">
        <f t="shared" si="17"/>
        <v>0</v>
      </c>
      <c r="T27" s="81">
        <f t="shared" si="17"/>
        <v>0</v>
      </c>
      <c r="U27" s="81">
        <f t="shared" si="17"/>
        <v>0</v>
      </c>
      <c r="V27" s="81">
        <f t="shared" ref="V27" si="20">SUM(V24:V26)</f>
        <v>0</v>
      </c>
      <c r="W27" s="69">
        <f t="shared" si="17"/>
        <v>0</v>
      </c>
      <c r="X27" s="69">
        <f t="shared" si="17"/>
        <v>0</v>
      </c>
      <c r="Y27" s="69">
        <f t="shared" si="17"/>
        <v>0</v>
      </c>
      <c r="Z27" s="69">
        <f t="shared" si="17"/>
        <v>0</v>
      </c>
      <c r="AA27" s="69">
        <f t="shared" si="17"/>
        <v>0</v>
      </c>
      <c r="AB27" s="69">
        <f t="shared" si="17"/>
        <v>0</v>
      </c>
      <c r="AC27" s="68" t="e">
        <f t="shared" si="17"/>
        <v>#DIV/0!</v>
      </c>
      <c r="AD27" s="68" t="e">
        <f t="shared" si="17"/>
        <v>#DIV/0!</v>
      </c>
      <c r="AE27" s="68" t="e">
        <f t="shared" si="17"/>
        <v>#DIV/0!</v>
      </c>
      <c r="AF27" s="68" t="e">
        <f t="shared" ref="AF27:AG27" si="21">SUM(AF24:AF26)</f>
        <v>#DIV/0!</v>
      </c>
      <c r="AG27" s="66">
        <f t="shared" si="21"/>
        <v>0</v>
      </c>
      <c r="AH27" s="66">
        <f t="shared" ref="AH27" si="22">SUM(AH24:AH26)</f>
        <v>0</v>
      </c>
    </row>
    <row r="28" spans="1:36" s="32" customFormat="1" ht="34.5" thickBot="1" x14ac:dyDescent="0.3">
      <c r="A28" s="4" t="s">
        <v>69</v>
      </c>
      <c r="B28" s="53">
        <f>(B9)*(B27)</f>
        <v>0</v>
      </c>
      <c r="C28" s="82">
        <f t="shared" ref="C28:AH28" si="23">(C9)*(C27)</f>
        <v>0</v>
      </c>
      <c r="D28" s="82">
        <f t="shared" si="23"/>
        <v>0</v>
      </c>
      <c r="E28" s="82">
        <f t="shared" si="23"/>
        <v>0</v>
      </c>
      <c r="F28" s="82">
        <f t="shared" si="23"/>
        <v>0</v>
      </c>
      <c r="G28" s="82">
        <f t="shared" si="23"/>
        <v>0</v>
      </c>
      <c r="H28" s="83">
        <f t="shared" si="23"/>
        <v>0</v>
      </c>
      <c r="I28" s="83">
        <f t="shared" si="23"/>
        <v>0</v>
      </c>
      <c r="J28" s="83">
        <f t="shared" si="23"/>
        <v>0</v>
      </c>
      <c r="K28" s="83">
        <f t="shared" si="23"/>
        <v>0</v>
      </c>
      <c r="L28" s="83">
        <f t="shared" si="23"/>
        <v>0</v>
      </c>
      <c r="M28" s="83">
        <f t="shared" si="23"/>
        <v>0</v>
      </c>
      <c r="N28" s="83">
        <f t="shared" si="23"/>
        <v>0</v>
      </c>
      <c r="O28" s="83">
        <f t="shared" si="23"/>
        <v>0</v>
      </c>
      <c r="P28" s="83">
        <f t="shared" si="23"/>
        <v>0</v>
      </c>
      <c r="Q28" s="83">
        <f t="shared" si="23"/>
        <v>0</v>
      </c>
      <c r="R28" s="83">
        <f t="shared" si="23"/>
        <v>0</v>
      </c>
      <c r="S28" s="83">
        <f t="shared" si="23"/>
        <v>0</v>
      </c>
      <c r="T28" s="83">
        <f t="shared" si="23"/>
        <v>0</v>
      </c>
      <c r="U28" s="83">
        <f t="shared" si="23"/>
        <v>0</v>
      </c>
      <c r="V28" s="83">
        <f t="shared" si="23"/>
        <v>0</v>
      </c>
      <c r="W28" s="84">
        <f t="shared" si="23"/>
        <v>0</v>
      </c>
      <c r="X28" s="84">
        <f t="shared" si="23"/>
        <v>0</v>
      </c>
      <c r="Y28" s="84">
        <f t="shared" si="23"/>
        <v>0</v>
      </c>
      <c r="Z28" s="84">
        <f t="shared" si="23"/>
        <v>0</v>
      </c>
      <c r="AA28" s="84">
        <f t="shared" si="23"/>
        <v>0</v>
      </c>
      <c r="AB28" s="84">
        <f t="shared" si="23"/>
        <v>0</v>
      </c>
      <c r="AC28" s="85" t="e">
        <f>(AC9)*(AC27)</f>
        <v>#DIV/0!</v>
      </c>
      <c r="AD28" s="85" t="e">
        <f t="shared" si="23"/>
        <v>#DIV/0!</v>
      </c>
      <c r="AE28" s="85" t="e">
        <f t="shared" si="23"/>
        <v>#DIV/0!</v>
      </c>
      <c r="AF28" s="85" t="e">
        <f t="shared" si="23"/>
        <v>#DIV/0!</v>
      </c>
      <c r="AG28" s="86">
        <f t="shared" si="23"/>
        <v>0</v>
      </c>
      <c r="AH28" s="86">
        <f t="shared" si="23"/>
        <v>0</v>
      </c>
    </row>
    <row r="29" spans="1:36" s="32" customFormat="1" ht="20.100000000000001" customHeight="1" x14ac:dyDescent="0.25">
      <c r="A29" s="3" t="s">
        <v>61</v>
      </c>
      <c r="B29" s="54">
        <f>B30/2</f>
        <v>213.13499999999999</v>
      </c>
      <c r="C29" s="87">
        <f>C30/2</f>
        <v>213.13499999999999</v>
      </c>
      <c r="D29" s="87">
        <f t="shared" ref="D29:G29" si="24">D30/2</f>
        <v>518.30499999999995</v>
      </c>
      <c r="E29" s="87">
        <f t="shared" si="24"/>
        <v>518.30499999999995</v>
      </c>
      <c r="F29" s="87">
        <f t="shared" si="24"/>
        <v>518.30499999999995</v>
      </c>
      <c r="G29" s="87">
        <f t="shared" si="24"/>
        <v>745.74</v>
      </c>
      <c r="H29" s="88">
        <f>H30/2</f>
        <v>255</v>
      </c>
      <c r="I29" s="88">
        <f t="shared" ref="I29:V29" si="25">I30/2</f>
        <v>240</v>
      </c>
      <c r="J29" s="88">
        <f t="shared" si="25"/>
        <v>240</v>
      </c>
      <c r="K29" s="88">
        <f t="shared" si="25"/>
        <v>337.8</v>
      </c>
      <c r="L29" s="88">
        <f t="shared" si="25"/>
        <v>337.8</v>
      </c>
      <c r="M29" s="88">
        <f t="shared" si="25"/>
        <v>159</v>
      </c>
      <c r="N29" s="88">
        <f t="shared" si="25"/>
        <v>337.8</v>
      </c>
      <c r="O29" s="88">
        <f t="shared" si="25"/>
        <v>373.8</v>
      </c>
      <c r="P29" s="88">
        <f t="shared" si="25"/>
        <v>270</v>
      </c>
      <c r="Q29" s="88">
        <f t="shared" si="25"/>
        <v>270</v>
      </c>
      <c r="R29" s="88">
        <f t="shared" si="25"/>
        <v>790.8</v>
      </c>
      <c r="S29" s="88">
        <f t="shared" si="25"/>
        <v>300</v>
      </c>
      <c r="T29" s="88">
        <f t="shared" si="25"/>
        <v>1050</v>
      </c>
      <c r="U29" s="88">
        <f t="shared" si="25"/>
        <v>810</v>
      </c>
      <c r="V29" s="88">
        <f t="shared" si="25"/>
        <v>270</v>
      </c>
      <c r="W29" s="89">
        <f>W30/2</f>
        <v>208.8</v>
      </c>
      <c r="X29" s="89">
        <f t="shared" ref="X29:AB29" si="26">X30/2</f>
        <v>178.8</v>
      </c>
      <c r="Y29" s="89">
        <f t="shared" si="26"/>
        <v>186</v>
      </c>
      <c r="Z29" s="89">
        <f t="shared" si="26"/>
        <v>234.6</v>
      </c>
      <c r="AA29" s="89">
        <f t="shared" si="26"/>
        <v>309.60000000000002</v>
      </c>
      <c r="AB29" s="89">
        <f t="shared" si="26"/>
        <v>492</v>
      </c>
      <c r="AC29" s="90"/>
      <c r="AD29" s="90"/>
      <c r="AE29" s="90"/>
      <c r="AF29" s="90"/>
      <c r="AG29" s="91">
        <f>AG30/2</f>
        <v>420</v>
      </c>
      <c r="AH29" s="91">
        <f>AH30/2</f>
        <v>420</v>
      </c>
    </row>
    <row r="30" spans="1:36" s="32" customFormat="1" ht="20.100000000000001" customHeight="1" x14ac:dyDescent="0.25">
      <c r="A30" s="22" t="s">
        <v>62</v>
      </c>
      <c r="B30" s="55">
        <v>426.27</v>
      </c>
      <c r="C30" s="92">
        <v>426.27</v>
      </c>
      <c r="D30" s="92">
        <v>1036.6099999999999</v>
      </c>
      <c r="E30" s="92">
        <v>1036.6099999999999</v>
      </c>
      <c r="F30" s="92">
        <v>1036.6099999999999</v>
      </c>
      <c r="G30" s="92">
        <v>1491.48</v>
      </c>
      <c r="H30" s="93">
        <v>510</v>
      </c>
      <c r="I30" s="93">
        <v>480</v>
      </c>
      <c r="J30" s="93">
        <v>480</v>
      </c>
      <c r="K30" s="93">
        <v>675.6</v>
      </c>
      <c r="L30" s="93">
        <v>675.6</v>
      </c>
      <c r="M30" s="93">
        <v>318</v>
      </c>
      <c r="N30" s="93">
        <v>675.6</v>
      </c>
      <c r="O30" s="94">
        <v>747.6</v>
      </c>
      <c r="P30" s="94">
        <v>540</v>
      </c>
      <c r="Q30" s="94">
        <v>540</v>
      </c>
      <c r="R30" s="94">
        <v>1581.6</v>
      </c>
      <c r="S30" s="94">
        <v>600</v>
      </c>
      <c r="T30" s="94">
        <v>2100</v>
      </c>
      <c r="U30" s="94">
        <v>1620</v>
      </c>
      <c r="V30" s="94">
        <v>540</v>
      </c>
      <c r="W30" s="95">
        <v>417.6</v>
      </c>
      <c r="X30" s="95">
        <v>357.6</v>
      </c>
      <c r="Y30" s="95">
        <v>372</v>
      </c>
      <c r="Z30" s="95">
        <v>469.2</v>
      </c>
      <c r="AA30" s="95">
        <v>619.20000000000005</v>
      </c>
      <c r="AB30" s="95">
        <v>984</v>
      </c>
      <c r="AC30" s="96"/>
      <c r="AD30" s="96"/>
      <c r="AE30" s="96"/>
      <c r="AF30" s="96"/>
      <c r="AG30" s="97">
        <v>840</v>
      </c>
      <c r="AH30" s="97">
        <v>840</v>
      </c>
    </row>
    <row r="31" spans="1:36" s="32" customFormat="1" ht="20.100000000000001" customHeight="1" x14ac:dyDescent="0.25">
      <c r="A31" s="24" t="s">
        <v>52</v>
      </c>
      <c r="B31" s="56">
        <v>241.36</v>
      </c>
      <c r="C31" s="98">
        <v>241.36</v>
      </c>
      <c r="D31" s="98">
        <v>745.8</v>
      </c>
      <c r="E31" s="98">
        <v>745.8</v>
      </c>
      <c r="F31" s="98">
        <v>745.8</v>
      </c>
      <c r="G31" s="98">
        <v>871.31</v>
      </c>
      <c r="H31" s="99"/>
      <c r="I31" s="99"/>
      <c r="J31" s="99"/>
      <c r="K31" s="99"/>
      <c r="L31" s="99"/>
      <c r="M31" s="99"/>
      <c r="N31" s="99"/>
      <c r="O31" s="100"/>
      <c r="P31" s="100"/>
      <c r="Q31" s="100"/>
      <c r="R31" s="100"/>
      <c r="S31" s="100"/>
      <c r="T31" s="100"/>
      <c r="U31" s="100"/>
      <c r="V31" s="100"/>
      <c r="W31" s="101"/>
      <c r="X31" s="101"/>
      <c r="Y31" s="101"/>
      <c r="Z31" s="101"/>
      <c r="AA31" s="101"/>
      <c r="AB31" s="101"/>
      <c r="AC31" s="102"/>
      <c r="AD31" s="102"/>
      <c r="AE31" s="102"/>
      <c r="AF31" s="102"/>
      <c r="AG31" s="103"/>
      <c r="AH31" s="103"/>
    </row>
    <row r="32" spans="1:36" s="32" customFormat="1" ht="23.25" thickBot="1" x14ac:dyDescent="0.3">
      <c r="A32" s="142" t="s">
        <v>66</v>
      </c>
      <c r="B32" s="57">
        <f>((B22*B29)+(B23*B30)+(B21*B31))*B9</f>
        <v>0</v>
      </c>
      <c r="C32" s="104">
        <f t="shared" ref="C32:G32" si="27">((C22*C29)+(C23*C30)+(C21*C31))*C9</f>
        <v>0</v>
      </c>
      <c r="D32" s="104">
        <f t="shared" si="27"/>
        <v>0</v>
      </c>
      <c r="E32" s="104">
        <f t="shared" si="27"/>
        <v>0</v>
      </c>
      <c r="F32" s="104">
        <f t="shared" si="27"/>
        <v>0</v>
      </c>
      <c r="G32" s="57">
        <f t="shared" si="27"/>
        <v>0</v>
      </c>
      <c r="H32" s="105">
        <f>((H22*H29)+(H23*H30))*H9</f>
        <v>0</v>
      </c>
      <c r="I32" s="105">
        <f t="shared" ref="I32:V32" si="28">((I22*I29)+(I23*I30))*I9</f>
        <v>0</v>
      </c>
      <c r="J32" s="105">
        <f t="shared" si="28"/>
        <v>0</v>
      </c>
      <c r="K32" s="105">
        <f t="shared" si="28"/>
        <v>0</v>
      </c>
      <c r="L32" s="105">
        <f t="shared" si="28"/>
        <v>0</v>
      </c>
      <c r="M32" s="105">
        <f t="shared" si="28"/>
        <v>0</v>
      </c>
      <c r="N32" s="105">
        <f t="shared" si="28"/>
        <v>0</v>
      </c>
      <c r="O32" s="105">
        <f t="shared" si="28"/>
        <v>0</v>
      </c>
      <c r="P32" s="105">
        <f t="shared" si="28"/>
        <v>0</v>
      </c>
      <c r="Q32" s="105">
        <f t="shared" si="28"/>
        <v>0</v>
      </c>
      <c r="R32" s="105">
        <f t="shared" si="28"/>
        <v>0</v>
      </c>
      <c r="S32" s="105">
        <f t="shared" si="28"/>
        <v>0</v>
      </c>
      <c r="T32" s="105">
        <f t="shared" si="28"/>
        <v>0</v>
      </c>
      <c r="U32" s="105">
        <f t="shared" si="28"/>
        <v>0</v>
      </c>
      <c r="V32" s="105">
        <f t="shared" si="28"/>
        <v>0</v>
      </c>
      <c r="W32" s="106">
        <f>((W22*W29)+(W23*W30))*W9</f>
        <v>0</v>
      </c>
      <c r="X32" s="106">
        <f t="shared" ref="X32:AB32" si="29">((X22*X29)+(X23*X30))*X9</f>
        <v>0</v>
      </c>
      <c r="Y32" s="106">
        <f t="shared" si="29"/>
        <v>0</v>
      </c>
      <c r="Z32" s="106">
        <f t="shared" si="29"/>
        <v>0</v>
      </c>
      <c r="AA32" s="106">
        <f t="shared" si="29"/>
        <v>0</v>
      </c>
      <c r="AB32" s="106">
        <f t="shared" si="29"/>
        <v>0</v>
      </c>
      <c r="AC32" s="143"/>
      <c r="AD32" s="143"/>
      <c r="AE32" s="143"/>
      <c r="AF32" s="143"/>
      <c r="AG32" s="107">
        <f>((AG22*AG29)+(AG23*AG30))*AG9</f>
        <v>0</v>
      </c>
      <c r="AH32" s="107">
        <f>((AH22*AH29)+(AH23*AH30))*AH9</f>
        <v>0</v>
      </c>
    </row>
    <row r="33" spans="1:34" s="31" customFormat="1" ht="20.100000000000001" customHeight="1" thickTop="1" x14ac:dyDescent="0.25">
      <c r="A33" s="21" t="s">
        <v>22</v>
      </c>
      <c r="B33" s="35">
        <f>B28+B32</f>
        <v>0</v>
      </c>
      <c r="C33" s="35">
        <f t="shared" ref="C33:AB33" si="30">C28+C32</f>
        <v>0</v>
      </c>
      <c r="D33" s="35">
        <f t="shared" si="30"/>
        <v>0</v>
      </c>
      <c r="E33" s="35">
        <f t="shared" si="30"/>
        <v>0</v>
      </c>
      <c r="F33" s="35">
        <f t="shared" si="30"/>
        <v>0</v>
      </c>
      <c r="G33" s="35">
        <f t="shared" si="30"/>
        <v>0</v>
      </c>
      <c r="H33" s="35">
        <f t="shared" si="30"/>
        <v>0</v>
      </c>
      <c r="I33" s="36">
        <f t="shared" si="30"/>
        <v>0</v>
      </c>
      <c r="J33" s="36">
        <f t="shared" si="30"/>
        <v>0</v>
      </c>
      <c r="K33" s="36">
        <f t="shared" si="30"/>
        <v>0</v>
      </c>
      <c r="L33" s="36">
        <f t="shared" si="30"/>
        <v>0</v>
      </c>
      <c r="M33" s="36">
        <f t="shared" si="30"/>
        <v>0</v>
      </c>
      <c r="N33" s="36">
        <f t="shared" si="30"/>
        <v>0</v>
      </c>
      <c r="O33" s="36">
        <f t="shared" si="30"/>
        <v>0</v>
      </c>
      <c r="P33" s="36">
        <f t="shared" si="30"/>
        <v>0</v>
      </c>
      <c r="Q33" s="36">
        <f t="shared" si="30"/>
        <v>0</v>
      </c>
      <c r="R33" s="36">
        <f t="shared" si="30"/>
        <v>0</v>
      </c>
      <c r="S33" s="36">
        <f t="shared" si="30"/>
        <v>0</v>
      </c>
      <c r="T33" s="36">
        <f t="shared" si="30"/>
        <v>0</v>
      </c>
      <c r="U33" s="36">
        <f t="shared" si="30"/>
        <v>0</v>
      </c>
      <c r="V33" s="36">
        <f t="shared" si="30"/>
        <v>0</v>
      </c>
      <c r="W33" s="36">
        <f t="shared" si="30"/>
        <v>0</v>
      </c>
      <c r="X33" s="36">
        <f t="shared" si="30"/>
        <v>0</v>
      </c>
      <c r="Y33" s="36">
        <f t="shared" si="30"/>
        <v>0</v>
      </c>
      <c r="Z33" s="36">
        <f t="shared" si="30"/>
        <v>0</v>
      </c>
      <c r="AA33" s="36">
        <f t="shared" si="30"/>
        <v>0</v>
      </c>
      <c r="AB33" s="36">
        <f t="shared" si="30"/>
        <v>0</v>
      </c>
      <c r="AC33" s="36" t="e">
        <f>AC28</f>
        <v>#DIV/0!</v>
      </c>
      <c r="AD33" s="36" t="e">
        <f t="shared" ref="AD33:AF33" si="31">AD28</f>
        <v>#DIV/0!</v>
      </c>
      <c r="AE33" s="36" t="e">
        <f t="shared" si="31"/>
        <v>#DIV/0!</v>
      </c>
      <c r="AF33" s="36" t="e">
        <f t="shared" si="31"/>
        <v>#DIV/0!</v>
      </c>
      <c r="AG33" s="36">
        <f>AG28+AG32</f>
        <v>0</v>
      </c>
      <c r="AH33" s="36">
        <f>AH28+AH32</f>
        <v>0</v>
      </c>
    </row>
    <row r="34" spans="1:34" s="17" customFormat="1" ht="9" customHeight="1" x14ac:dyDescent="0.2">
      <c r="E34" s="18"/>
    </row>
    <row r="35" spans="1:34" ht="16.5" customHeight="1" x14ac:dyDescent="0.2">
      <c r="A35" s="20" t="e">
        <f>SUM(B33:AH33)</f>
        <v>#DIV/0!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</row>
    <row r="36" spans="1:34" x14ac:dyDescent="0.2">
      <c r="B36" s="17"/>
      <c r="AD36" s="19"/>
    </row>
    <row r="37" spans="1:34" ht="10.5" customHeight="1" x14ac:dyDescent="0.2"/>
  </sheetData>
  <pageMargins left="1.1811023622047245" right="0.59055118110236227" top="0.78740157480314965" bottom="0.78740157480314965" header="0" footer="0"/>
  <pageSetup paperSize="9" orientation="portrait" r:id="rId1"/>
  <headerFooter>
    <oddFooter xml:space="preserve">&amp;R&amp;8CPPRS/CRH/SES&gt;versão 2.8 | Data 19 01 2026  </oddFooter>
  </headerFooter>
  <ignoredErrors>
    <ignoredError sqref="I27 V2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38"/>
  <sheetViews>
    <sheetView showGridLines="0" topLeftCell="A23" zoomScaleNormal="100" workbookViewId="0">
      <selection activeCell="C13" sqref="C13"/>
    </sheetView>
  </sheetViews>
  <sheetFormatPr defaultColWidth="9.140625" defaultRowHeight="11.25" x14ac:dyDescent="0.2"/>
  <cols>
    <col min="1" max="1" width="27.42578125" style="1" customWidth="1"/>
    <col min="2" max="2" width="13.5703125" style="1" bestFit="1" customWidth="1"/>
    <col min="3" max="3" width="14.42578125" style="1" customWidth="1"/>
    <col min="4" max="4" width="12.7109375" style="1" bestFit="1" customWidth="1"/>
    <col min="5" max="5" width="11.28515625" style="1" bestFit="1" customWidth="1"/>
    <col min="6" max="6" width="11.85546875" style="1" bestFit="1" customWidth="1"/>
    <col min="7" max="11" width="11.28515625" style="1" bestFit="1" customWidth="1"/>
    <col min="12" max="12" width="12" style="1" bestFit="1" customWidth="1"/>
    <col min="13" max="13" width="11.28515625" style="1" bestFit="1" customWidth="1"/>
    <col min="14" max="14" width="12.85546875" style="1" bestFit="1" customWidth="1"/>
    <col min="15" max="17" width="11.28515625" style="1" bestFit="1" customWidth="1"/>
    <col min="18" max="18" width="12.5703125" style="1" bestFit="1" customWidth="1"/>
    <col min="19" max="21" width="11.28515625" style="1" bestFit="1" customWidth="1"/>
    <col min="22" max="22" width="11.42578125" style="1" bestFit="1" customWidth="1"/>
    <col min="23" max="23" width="12.7109375" style="1" bestFit="1" customWidth="1"/>
    <col min="24" max="24" width="11.28515625" style="1" bestFit="1" customWidth="1"/>
    <col min="25" max="25" width="12.7109375" style="1" bestFit="1" customWidth="1"/>
    <col min="26" max="26" width="11.28515625" style="1" bestFit="1" customWidth="1"/>
    <col min="27" max="27" width="11" style="1" bestFit="1" customWidth="1"/>
    <col min="28" max="28" width="13" style="1" customWidth="1"/>
    <col min="29" max="29" width="14.42578125" style="1" bestFit="1" customWidth="1"/>
    <col min="30" max="30" width="13.42578125" style="1" customWidth="1"/>
    <col min="31" max="31" width="12.140625" style="1" bestFit="1" customWidth="1"/>
    <col min="32" max="32" width="14.7109375" style="1" customWidth="1"/>
    <col min="33" max="34" width="12.140625" style="1" bestFit="1" customWidth="1"/>
    <col min="35" max="16384" width="9.140625" style="1"/>
  </cols>
  <sheetData>
    <row r="1" spans="1:34" ht="15.75" x14ac:dyDescent="0.25">
      <c r="A1" s="12" t="s">
        <v>44</v>
      </c>
    </row>
    <row r="2" spans="1:34" ht="15.75" x14ac:dyDescent="0.25">
      <c r="A2" s="2" t="s">
        <v>48</v>
      </c>
    </row>
    <row r="3" spans="1:34" ht="15.75" x14ac:dyDescent="0.25">
      <c r="A3" s="2"/>
    </row>
    <row r="4" spans="1:34" ht="15.75" x14ac:dyDescent="0.25">
      <c r="A4" s="15" t="s">
        <v>50</v>
      </c>
    </row>
    <row r="5" spans="1:34" ht="3.75" customHeight="1" x14ac:dyDescent="0.25">
      <c r="A5" s="15"/>
    </row>
    <row r="6" spans="1:34" ht="3.75" customHeight="1" x14ac:dyDescent="0.25">
      <c r="A6" s="2"/>
    </row>
    <row r="7" spans="1:34" ht="3.75" customHeight="1" x14ac:dyDescent="0.2"/>
    <row r="8" spans="1:34" s="31" customFormat="1" ht="75" customHeight="1" thickBot="1" x14ac:dyDescent="0.3">
      <c r="A8" s="7" t="s">
        <v>7</v>
      </c>
      <c r="B8" s="10" t="s">
        <v>33</v>
      </c>
      <c r="C8" s="10" t="s">
        <v>34</v>
      </c>
      <c r="D8" s="10" t="s">
        <v>35</v>
      </c>
      <c r="E8" s="10" t="s">
        <v>36</v>
      </c>
      <c r="F8" s="10" t="s">
        <v>37</v>
      </c>
      <c r="G8" s="10" t="s">
        <v>38</v>
      </c>
      <c r="H8" s="8" t="s">
        <v>12</v>
      </c>
      <c r="I8" s="8" t="s">
        <v>0</v>
      </c>
      <c r="J8" s="8" t="s">
        <v>30</v>
      </c>
      <c r="K8" s="8" t="s">
        <v>13</v>
      </c>
      <c r="L8" s="8" t="s">
        <v>14</v>
      </c>
      <c r="M8" s="8" t="s">
        <v>31</v>
      </c>
      <c r="N8" s="8" t="s">
        <v>15</v>
      </c>
      <c r="O8" s="8" t="s">
        <v>1</v>
      </c>
      <c r="P8" s="8" t="s">
        <v>2</v>
      </c>
      <c r="Q8" s="8" t="s">
        <v>3</v>
      </c>
      <c r="R8" s="8" t="s">
        <v>45</v>
      </c>
      <c r="S8" s="8" t="s">
        <v>4</v>
      </c>
      <c r="T8" s="8" t="s">
        <v>5</v>
      </c>
      <c r="U8" s="8" t="s">
        <v>6</v>
      </c>
      <c r="V8" s="8" t="s">
        <v>32</v>
      </c>
      <c r="W8" s="14" t="s">
        <v>24</v>
      </c>
      <c r="X8" s="14" t="s">
        <v>25</v>
      </c>
      <c r="Y8" s="14" t="s">
        <v>26</v>
      </c>
      <c r="Z8" s="14" t="s">
        <v>27</v>
      </c>
      <c r="AA8" s="14" t="s">
        <v>28</v>
      </c>
      <c r="AB8" s="14" t="s">
        <v>29</v>
      </c>
      <c r="AC8" s="9" t="s">
        <v>16</v>
      </c>
      <c r="AD8" s="9" t="s">
        <v>17</v>
      </c>
      <c r="AE8" s="9" t="s">
        <v>18</v>
      </c>
      <c r="AF8" s="9" t="s">
        <v>39</v>
      </c>
      <c r="AG8" s="11" t="s">
        <v>41</v>
      </c>
      <c r="AH8" s="11" t="s">
        <v>42</v>
      </c>
    </row>
    <row r="9" spans="1:34" s="32" customFormat="1" ht="20.100000000000001" customHeight="1" x14ac:dyDescent="0.25">
      <c r="A9" s="5" t="s">
        <v>23</v>
      </c>
      <c r="B9" s="108">
        <f>'PARC VENC - 1º ANO'!B9</f>
        <v>0</v>
      </c>
      <c r="C9" s="109">
        <f>'PARC VENC - 1º ANO'!C9</f>
        <v>0</v>
      </c>
      <c r="D9" s="109">
        <f>'PARC VENC - 1º ANO'!D9</f>
        <v>0</v>
      </c>
      <c r="E9" s="109">
        <f>'PARC VENC - 1º ANO'!E9</f>
        <v>0</v>
      </c>
      <c r="F9" s="109">
        <f>'PARC VENC - 1º ANO'!F9</f>
        <v>0</v>
      </c>
      <c r="G9" s="109">
        <f>'PARC VENC - 1º ANO'!G9</f>
        <v>0</v>
      </c>
      <c r="H9" s="110">
        <f>'PARC VENC - 1º ANO'!H9</f>
        <v>0</v>
      </c>
      <c r="I9" s="110">
        <f>'PARC VENC - 1º ANO'!I9</f>
        <v>0</v>
      </c>
      <c r="J9" s="110">
        <f>'PARC VENC - 1º ANO'!J9</f>
        <v>0</v>
      </c>
      <c r="K9" s="110">
        <f>'PARC VENC - 1º ANO'!K9</f>
        <v>0</v>
      </c>
      <c r="L9" s="110">
        <f>'PARC VENC - 1º ANO'!L9</f>
        <v>0</v>
      </c>
      <c r="M9" s="110">
        <f>'PARC VENC - 1º ANO'!M9</f>
        <v>0</v>
      </c>
      <c r="N9" s="110">
        <f>'PARC VENC - 1º ANO'!N9</f>
        <v>0</v>
      </c>
      <c r="O9" s="110">
        <f>'PARC VENC - 1º ANO'!O9</f>
        <v>0</v>
      </c>
      <c r="P9" s="110">
        <f>'PARC VENC - 1º ANO'!P9</f>
        <v>0</v>
      </c>
      <c r="Q9" s="110">
        <f>'PARC VENC - 1º ANO'!Q9</f>
        <v>0</v>
      </c>
      <c r="R9" s="110">
        <f>'PARC VENC - 1º ANO'!R9</f>
        <v>0</v>
      </c>
      <c r="S9" s="110">
        <f>'PARC VENC - 1º ANO'!S9</f>
        <v>0</v>
      </c>
      <c r="T9" s="110">
        <f>'PARC VENC - 1º ANO'!T9</f>
        <v>0</v>
      </c>
      <c r="U9" s="110">
        <f>'PARC VENC - 1º ANO'!U9</f>
        <v>0</v>
      </c>
      <c r="V9" s="110">
        <f>'PARC VENC - 1º ANO'!V9</f>
        <v>0</v>
      </c>
      <c r="W9" s="111">
        <f>'PARC VENC - 1º ANO'!W9</f>
        <v>0</v>
      </c>
      <c r="X9" s="111">
        <f>'PARC VENC - 1º ANO'!X9</f>
        <v>0</v>
      </c>
      <c r="Y9" s="111">
        <f>'PARC VENC - 1º ANO'!Y9</f>
        <v>0</v>
      </c>
      <c r="Z9" s="111">
        <f>'PARC VENC - 1º ANO'!Z9</f>
        <v>0</v>
      </c>
      <c r="AA9" s="111">
        <f>'PARC VENC - 1º ANO'!AA9</f>
        <v>0</v>
      </c>
      <c r="AB9" s="111">
        <f>'PARC VENC - 1º ANO'!AB9</f>
        <v>0</v>
      </c>
      <c r="AC9" s="112">
        <f>'PARC VENC - 1º ANO'!AC9</f>
        <v>0</v>
      </c>
      <c r="AD9" s="112">
        <f>'PARC VENC - 1º ANO'!AD9</f>
        <v>0</v>
      </c>
      <c r="AE9" s="112">
        <f>'PARC VENC - 1º ANO'!AE9</f>
        <v>0</v>
      </c>
      <c r="AF9" s="112">
        <f>'PARC VENC - 1º ANO'!AF9</f>
        <v>0</v>
      </c>
      <c r="AG9" s="113">
        <f>'PARC VENC - 1º ANO'!AG9</f>
        <v>0</v>
      </c>
      <c r="AH9" s="113">
        <f>'PARC VENC - 1º ANO'!AH9</f>
        <v>0</v>
      </c>
    </row>
    <row r="10" spans="1:34" s="32" customFormat="1" ht="20.100000000000001" customHeight="1" x14ac:dyDescent="0.25">
      <c r="A10" s="6" t="s">
        <v>64</v>
      </c>
      <c r="B10" s="48">
        <f>'PARC VENC - 1º ANO'!B10</f>
        <v>676.22</v>
      </c>
      <c r="C10" s="63">
        <f>'PARC VENC - 1º ANO'!C10</f>
        <v>676.22</v>
      </c>
      <c r="D10" s="63">
        <f>'PARC VENC - 1º ANO'!D10</f>
        <v>1088.07</v>
      </c>
      <c r="E10" s="63">
        <f>'PARC VENC - 1º ANO'!E10</f>
        <v>1088.07</v>
      </c>
      <c r="F10" s="63">
        <f>'PARC VENC - 1º ANO'!F10</f>
        <v>1088.07</v>
      </c>
      <c r="G10" s="63">
        <f>'PARC VENC - 1º ANO'!G10</f>
        <v>1450.76</v>
      </c>
      <c r="H10" s="64">
        <f>'PARC VENC - 1º ANO'!H10</f>
        <v>362.39</v>
      </c>
      <c r="I10" s="64">
        <f>'PARC VENC - 1º ANO'!I10</f>
        <v>319.49</v>
      </c>
      <c r="J10" s="64">
        <f>'PARC VENC - 1º ANO'!J10</f>
        <v>319.49</v>
      </c>
      <c r="K10" s="64">
        <f>'PARC VENC - 1º ANO'!K10</f>
        <v>371.26</v>
      </c>
      <c r="L10" s="64">
        <f>'PARC VENC - 1º ANO'!L10</f>
        <v>534.61</v>
      </c>
      <c r="M10" s="64">
        <f>'PARC VENC - 1º ANO'!M10</f>
        <v>371.26</v>
      </c>
      <c r="N10" s="64">
        <f>'PARC VENC - 1º ANO'!N10</f>
        <v>371.26</v>
      </c>
      <c r="O10" s="64">
        <f>'PARC VENC - 1º ANO'!O10</f>
        <v>534.61</v>
      </c>
      <c r="P10" s="64">
        <f>'PARC VENC - 1º ANO'!P10</f>
        <v>446.69</v>
      </c>
      <c r="Q10" s="64">
        <f>'PARC VENC - 1º ANO'!Q10</f>
        <v>446.69</v>
      </c>
      <c r="R10" s="64">
        <f>'PARC VENC - 1º ANO'!R10</f>
        <v>807.6</v>
      </c>
      <c r="S10" s="64">
        <f>'PARC VENC - 1º ANO'!S10</f>
        <v>1236.23</v>
      </c>
      <c r="T10" s="64">
        <f>'PARC VENC - 1º ANO'!T10</f>
        <v>807.6</v>
      </c>
      <c r="U10" s="64">
        <f>'PARC VENC - 1º ANO'!U10</f>
        <v>807.6</v>
      </c>
      <c r="V10" s="64">
        <f>'PARC VENC - 1º ANO'!V10</f>
        <v>783.93</v>
      </c>
      <c r="W10" s="67">
        <f>'PARC VENC - 1º ANO'!W10</f>
        <v>1646.7</v>
      </c>
      <c r="X10" s="67">
        <f>'PARC VENC - 1º ANO'!X10</f>
        <v>1147.03</v>
      </c>
      <c r="Y10" s="67">
        <f>'PARC VENC - 1º ANO'!Y10</f>
        <v>1325.53</v>
      </c>
      <c r="Z10" s="67">
        <f>'PARC VENC - 1º ANO'!Z10</f>
        <v>2045.68</v>
      </c>
      <c r="AA10" s="67">
        <f>'PARC VENC - 1º ANO'!AA10</f>
        <v>3330.05</v>
      </c>
      <c r="AB10" s="67">
        <f>'PARC VENC - 1º ANO'!AB10</f>
        <v>5288.89</v>
      </c>
      <c r="AC10" s="65">
        <f>'PARC VENC - 1º ANO'!AC10</f>
        <v>1575.87</v>
      </c>
      <c r="AD10" s="65">
        <f>'PARC VENC - 1º ANO'!AD10</f>
        <v>2626.46</v>
      </c>
      <c r="AE10" s="65">
        <f>'PARC VENC - 1º ANO'!AE10</f>
        <v>3151.75</v>
      </c>
      <c r="AF10" s="65">
        <f>'PARC VENC - 1º ANO'!AF10</f>
        <v>5252.91</v>
      </c>
      <c r="AG10" s="66">
        <f>'PARC VENC - 1º ANO'!AG10</f>
        <v>743.36</v>
      </c>
      <c r="AH10" s="66">
        <f>'PARC VENC - 1º ANO'!AH10</f>
        <v>743.36</v>
      </c>
    </row>
    <row r="11" spans="1:34" s="32" customFormat="1" ht="20.100000000000001" customHeight="1" x14ac:dyDescent="0.25">
      <c r="A11" s="6" t="s">
        <v>8</v>
      </c>
      <c r="B11" s="48">
        <f>'PARC VENC - 1º ANO'!B11</f>
        <v>390.71</v>
      </c>
      <c r="C11" s="63">
        <f>'PARC VENC - 1º ANO'!C11</f>
        <v>390.71</v>
      </c>
      <c r="D11" s="63">
        <f>'PARC VENC - 1º ANO'!D11</f>
        <v>1378.17</v>
      </c>
      <c r="E11" s="63">
        <f>'PARC VENC - 1º ANO'!E11</f>
        <v>1378.17</v>
      </c>
      <c r="F11" s="63">
        <f>'PARC VENC - 1º ANO'!F11</f>
        <v>1378.17</v>
      </c>
      <c r="G11" s="63">
        <f>'PARC VENC - 1º ANO'!G11</f>
        <v>2466.19</v>
      </c>
      <c r="H11" s="64">
        <f>'PARC VENC - 1º ANO'!H11</f>
        <v>611.95000000000005</v>
      </c>
      <c r="I11" s="64">
        <f>'PARC VENC - 1º ANO'!I11</f>
        <v>611.95000000000005</v>
      </c>
      <c r="J11" s="64">
        <f>'PARC VENC - 1º ANO'!J11</f>
        <v>611.95000000000005</v>
      </c>
      <c r="K11" s="64">
        <f>'PARC VENC - 1º ANO'!K11</f>
        <v>650.78</v>
      </c>
      <c r="L11" s="64">
        <f>'PARC VENC - 1º ANO'!L11</f>
        <v>813.47</v>
      </c>
      <c r="M11" s="64">
        <f>'PARC VENC - 1º ANO'!M11</f>
        <v>650.78</v>
      </c>
      <c r="N11" s="64">
        <f>'PARC VENC - 1º ANO'!N11</f>
        <v>650.78</v>
      </c>
      <c r="O11" s="64">
        <f>'PARC VENC - 1º ANO'!O11</f>
        <v>813.47</v>
      </c>
      <c r="P11" s="64">
        <f>'PARC VENC - 1º ANO'!P11</f>
        <v>718.57</v>
      </c>
      <c r="Q11" s="64">
        <f>'PARC VENC - 1º ANO'!Q11</f>
        <v>718.57</v>
      </c>
      <c r="R11" s="64">
        <f>'PARC VENC - 1º ANO'!R11</f>
        <v>867.71</v>
      </c>
      <c r="S11" s="64">
        <f>'PARC VENC - 1º ANO'!S11</f>
        <v>1637.04</v>
      </c>
      <c r="T11" s="64">
        <f>'PARC VENC - 1º ANO'!T11</f>
        <v>1115.82</v>
      </c>
      <c r="U11" s="64">
        <f>'PARC VENC - 1º ANO'!U11</f>
        <v>1637.04</v>
      </c>
      <c r="V11" s="64">
        <f>'PARC VENC - 1º ANO'!V11</f>
        <v>1022.27</v>
      </c>
      <c r="W11" s="67">
        <f>'PARC VENC - 1º ANO'!W11</f>
        <v>0</v>
      </c>
      <c r="X11" s="67">
        <f>'PARC VENC - 1º ANO'!X11</f>
        <v>0</v>
      </c>
      <c r="Y11" s="67">
        <f>'PARC VENC - 1º ANO'!Y11</f>
        <v>0</v>
      </c>
      <c r="Z11" s="67">
        <f>'PARC VENC - 1º ANO'!Z11</f>
        <v>0</v>
      </c>
      <c r="AA11" s="67">
        <f>'PARC VENC - 1º ANO'!AA11</f>
        <v>0</v>
      </c>
      <c r="AB11" s="67">
        <f>'PARC VENC - 1º ANO'!AB11</f>
        <v>0</v>
      </c>
      <c r="AC11" s="65">
        <f>'PARC VENC - 1º ANO'!AC11</f>
        <v>622.15</v>
      </c>
      <c r="AD11" s="65">
        <f>'PARC VENC - 1º ANO'!AD11</f>
        <v>1037.75</v>
      </c>
      <c r="AE11" s="65">
        <f>'PARC VENC - 1º ANO'!AE11</f>
        <v>1244.29</v>
      </c>
      <c r="AF11" s="65">
        <f>'PARC VENC - 1º ANO'!AF11</f>
        <v>2074.2399999999998</v>
      </c>
      <c r="AG11" s="66">
        <f>'PARC VENC - 1º ANO'!AG11</f>
        <v>0</v>
      </c>
      <c r="AH11" s="66">
        <f>'PARC VENC - 1º ANO'!AH11</f>
        <v>0</v>
      </c>
    </row>
    <row r="12" spans="1:34" s="32" customFormat="1" ht="20.100000000000001" customHeight="1" x14ac:dyDescent="0.25">
      <c r="A12" s="6" t="s">
        <v>9</v>
      </c>
      <c r="B12" s="48">
        <f>'PARC VENC - 1º ANO'!B12</f>
        <v>737.07</v>
      </c>
      <c r="C12" s="63">
        <f>'PARC VENC - 1º ANO'!C12</f>
        <v>737.07</v>
      </c>
      <c r="D12" s="63">
        <f>'PARC VENC - 1º ANO'!D12</f>
        <v>0</v>
      </c>
      <c r="E12" s="63">
        <f>'PARC VENC - 1º ANO'!E12</f>
        <v>0</v>
      </c>
      <c r="F12" s="63">
        <f>'PARC VENC - 1º ANO'!F12</f>
        <v>0</v>
      </c>
      <c r="G12" s="63">
        <f>'PARC VENC - 1º ANO'!G12</f>
        <v>0</v>
      </c>
      <c r="H12" s="64">
        <f>'PARC VENC - 1º ANO'!H12</f>
        <v>829.66</v>
      </c>
      <c r="I12" s="64">
        <f>'PARC VENC - 1º ANO'!I12</f>
        <v>872.56</v>
      </c>
      <c r="J12" s="64">
        <f>'PARC VENC - 1º ANO'!J12</f>
        <v>872.56</v>
      </c>
      <c r="K12" s="64">
        <f>'PARC VENC - 1º ANO'!K12</f>
        <v>781.96</v>
      </c>
      <c r="L12" s="64">
        <f>'PARC VENC - 1º ANO'!L12</f>
        <v>455.92</v>
      </c>
      <c r="M12" s="64">
        <f>'PARC VENC - 1º ANO'!M12</f>
        <v>781.96</v>
      </c>
      <c r="N12" s="64">
        <f>'PARC VENC - 1º ANO'!N12</f>
        <v>781.96</v>
      </c>
      <c r="O12" s="64">
        <f>'PARC VENC - 1º ANO'!O12</f>
        <v>455.92</v>
      </c>
      <c r="P12" s="64">
        <f>'PARC VENC - 1º ANO'!P12</f>
        <v>638.74</v>
      </c>
      <c r="Q12" s="64">
        <f>'PARC VENC - 1º ANO'!Q12</f>
        <v>638.74</v>
      </c>
      <c r="R12" s="64">
        <f>'PARC VENC - 1º ANO'!R12</f>
        <v>128.69</v>
      </c>
      <c r="S12" s="64">
        <f>'PARC VENC - 1º ANO'!S12</f>
        <v>0</v>
      </c>
      <c r="T12" s="64">
        <f>'PARC VENC - 1º ANO'!T12</f>
        <v>0</v>
      </c>
      <c r="U12" s="64">
        <f>'PARC VENC - 1º ANO'!U12</f>
        <v>0</v>
      </c>
      <c r="V12" s="64">
        <f>'PARC VENC - 1º ANO'!V12</f>
        <v>0</v>
      </c>
      <c r="W12" s="67">
        <f>'PARC VENC - 1º ANO'!W12</f>
        <v>0</v>
      </c>
      <c r="X12" s="67">
        <f>'PARC VENC - 1º ANO'!X12</f>
        <v>302.25</v>
      </c>
      <c r="Y12" s="67">
        <f>'PARC VENC - 1º ANO'!Y12</f>
        <v>123.75</v>
      </c>
      <c r="Z12" s="67">
        <f>'PARC VENC - 1º ANO'!Z12</f>
        <v>0</v>
      </c>
      <c r="AA12" s="67">
        <f>'PARC VENC - 1º ANO'!AA12</f>
        <v>0</v>
      </c>
      <c r="AB12" s="67">
        <f>'PARC VENC - 1º ANO'!AB12</f>
        <v>0</v>
      </c>
      <c r="AC12" s="65">
        <f>'PARC VENC - 1º ANO'!AC12</f>
        <v>0</v>
      </c>
      <c r="AD12" s="65">
        <f>'PARC VENC - 1º ANO'!AD12</f>
        <v>0</v>
      </c>
      <c r="AE12" s="65">
        <f>'PARC VENC - 1º ANO'!AE12</f>
        <v>0</v>
      </c>
      <c r="AF12" s="65">
        <f>'PARC VENC - 1º ANO'!AF12</f>
        <v>0</v>
      </c>
      <c r="AG12" s="66">
        <f>'PARC VENC - 1º ANO'!AG12</f>
        <v>0</v>
      </c>
      <c r="AH12" s="66">
        <f>'PARC VENC - 1º ANO'!AH12</f>
        <v>0</v>
      </c>
    </row>
    <row r="13" spans="1:34" s="32" customFormat="1" ht="20.100000000000001" customHeight="1" x14ac:dyDescent="0.25">
      <c r="A13" s="6" t="s">
        <v>60</v>
      </c>
      <c r="B13" s="48">
        <f>'PARC VENC - 1º ANO'!B13</f>
        <v>0</v>
      </c>
      <c r="C13" s="63">
        <f>'PARC VENC - 1º ANO'!C13</f>
        <v>0</v>
      </c>
      <c r="D13" s="63">
        <f>'PARC VENC - 1º ANO'!D13</f>
        <v>0</v>
      </c>
      <c r="E13" s="63">
        <f>'PARC VENC - 1º ANO'!E13</f>
        <v>0</v>
      </c>
      <c r="F13" s="63">
        <f>'PARC VENC - 1º ANO'!F13</f>
        <v>0</v>
      </c>
      <c r="G13" s="63">
        <f>'PARC VENC - 1º ANO'!G13</f>
        <v>0</v>
      </c>
      <c r="H13" s="64">
        <f>'PARC VENC - 1º ANO'!H13</f>
        <v>0</v>
      </c>
      <c r="I13" s="64">
        <f>'PARC VENC - 1º ANO'!I13</f>
        <v>0</v>
      </c>
      <c r="J13" s="64">
        <f>'PARC VENC - 1º ANO'!J13</f>
        <v>0</v>
      </c>
      <c r="K13" s="64">
        <f>'PARC VENC - 1º ANO'!K13</f>
        <v>0</v>
      </c>
      <c r="L13" s="64">
        <f>'PARC VENC - 1º ANO'!L13</f>
        <v>0</v>
      </c>
      <c r="M13" s="64">
        <f>'PARC VENC - 1º ANO'!M13</f>
        <v>0</v>
      </c>
      <c r="N13" s="64">
        <f>'PARC VENC - 1º ANO'!N13</f>
        <v>0</v>
      </c>
      <c r="O13" s="64">
        <f>'PARC VENC - 1º ANO'!O13</f>
        <v>89.25</v>
      </c>
      <c r="P13" s="64">
        <f>'PARC VENC - 1º ANO'!P13</f>
        <v>0</v>
      </c>
      <c r="Q13" s="64">
        <f>'PARC VENC - 1º ANO'!Q13</f>
        <v>0</v>
      </c>
      <c r="R13" s="64">
        <f>'PARC VENC - 1º ANO'!R13</f>
        <v>0</v>
      </c>
      <c r="S13" s="64">
        <f>'PARC VENC - 1º ANO'!S13</f>
        <v>0</v>
      </c>
      <c r="T13" s="64">
        <f>'PARC VENC - 1º ANO'!T13</f>
        <v>265.22000000000003</v>
      </c>
      <c r="U13" s="64">
        <f>'PARC VENC - 1º ANO'!U13</f>
        <v>0</v>
      </c>
      <c r="V13" s="64">
        <f>'PARC VENC - 1º ANO'!V13</f>
        <v>0</v>
      </c>
      <c r="W13" s="67">
        <f>'PARC VENC - 1º ANO'!W13</f>
        <v>0</v>
      </c>
      <c r="X13" s="67">
        <f>'PARC VENC - 1º ANO'!X13</f>
        <v>0</v>
      </c>
      <c r="Y13" s="67">
        <f>'PARC VENC - 1º ANO'!Y13</f>
        <v>0</v>
      </c>
      <c r="Z13" s="67">
        <f>'PARC VENC - 1º ANO'!Z13</f>
        <v>0</v>
      </c>
      <c r="AA13" s="67">
        <f>'PARC VENC - 1º ANO'!AA13</f>
        <v>0</v>
      </c>
      <c r="AB13" s="67">
        <f>'PARC VENC - 1º ANO'!AB13</f>
        <v>0</v>
      </c>
      <c r="AC13" s="65">
        <f>'PARC VENC - 1º ANO'!AC13</f>
        <v>0</v>
      </c>
      <c r="AD13" s="65">
        <f>'PARC VENC - 1º ANO'!AD13</f>
        <v>0</v>
      </c>
      <c r="AE13" s="65">
        <f>'PARC VENC - 1º ANO'!AE13</f>
        <v>0</v>
      </c>
      <c r="AF13" s="65">
        <f>'PARC VENC - 1º ANO'!AF13</f>
        <v>0</v>
      </c>
      <c r="AG13" s="66">
        <f>'PARC VENC - 1º ANO'!AG13</f>
        <v>0</v>
      </c>
      <c r="AH13" s="66">
        <f>'PARC VENC - 1º ANO'!AH13</f>
        <v>0</v>
      </c>
    </row>
    <row r="14" spans="1:34" s="32" customFormat="1" ht="20.100000000000001" customHeight="1" x14ac:dyDescent="0.25">
      <c r="A14" s="6" t="s">
        <v>40</v>
      </c>
      <c r="B14" s="48">
        <f>'PARC VENC - 1º ANO'!B14</f>
        <v>0</v>
      </c>
      <c r="C14" s="63">
        <f>'PARC VENC - 1º ANO'!C14</f>
        <v>0</v>
      </c>
      <c r="D14" s="63">
        <f>'PARC VENC - 1º ANO'!D14</f>
        <v>0</v>
      </c>
      <c r="E14" s="63">
        <f>'PARC VENC - 1º ANO'!E14</f>
        <v>0</v>
      </c>
      <c r="F14" s="63">
        <f>'PARC VENC - 1º ANO'!F14</f>
        <v>0</v>
      </c>
      <c r="G14" s="63">
        <f>'PARC VENC - 1º ANO'!G14</f>
        <v>0</v>
      </c>
      <c r="H14" s="64">
        <f>'PARC VENC - 1º ANO'!H14</f>
        <v>0</v>
      </c>
      <c r="I14" s="64">
        <f>'PARC VENC - 1º ANO'!I14</f>
        <v>0</v>
      </c>
      <c r="J14" s="64">
        <f>'PARC VENC - 1º ANO'!J14</f>
        <v>0</v>
      </c>
      <c r="K14" s="64">
        <f>'PARC VENC - 1º ANO'!K14</f>
        <v>0</v>
      </c>
      <c r="L14" s="64">
        <f>'PARC VENC - 1º ANO'!L14</f>
        <v>0</v>
      </c>
      <c r="M14" s="64">
        <f>'PARC VENC - 1º ANO'!M14</f>
        <v>0</v>
      </c>
      <c r="N14" s="64">
        <f>'PARC VENC - 1º ANO'!N14</f>
        <v>0</v>
      </c>
      <c r="O14" s="64">
        <f>'PARC VENC - 1º ANO'!O14</f>
        <v>0</v>
      </c>
      <c r="P14" s="64">
        <f>'PARC VENC - 1º ANO'!P14</f>
        <v>0</v>
      </c>
      <c r="Q14" s="64">
        <f>'PARC VENC - 1º ANO'!Q14</f>
        <v>0</v>
      </c>
      <c r="R14" s="64">
        <f>'PARC VENC - 1º ANO'!R14</f>
        <v>0</v>
      </c>
      <c r="S14" s="64">
        <f>'PARC VENC - 1º ANO'!S14</f>
        <v>0</v>
      </c>
      <c r="T14" s="64">
        <f>'PARC VENC - 1º ANO'!T14</f>
        <v>0</v>
      </c>
      <c r="U14" s="64">
        <f>'PARC VENC - 1º ANO'!U14</f>
        <v>0</v>
      </c>
      <c r="V14" s="64">
        <f>'PARC VENC - 1º ANO'!V14</f>
        <v>0</v>
      </c>
      <c r="W14" s="67">
        <f>'PARC VENC - 1º ANO'!W14</f>
        <v>0</v>
      </c>
      <c r="X14" s="67">
        <f>'PARC VENC - 1º ANO'!X14</f>
        <v>0</v>
      </c>
      <c r="Y14" s="67">
        <f>'PARC VENC - 1º ANO'!Y14</f>
        <v>0</v>
      </c>
      <c r="Z14" s="67">
        <f>'PARC VENC - 1º ANO'!Z14</f>
        <v>0</v>
      </c>
      <c r="AA14" s="67">
        <f>'PARC VENC - 1º ANO'!AA14</f>
        <v>0</v>
      </c>
      <c r="AB14" s="67">
        <f>'PARC VENC - 1º ANO'!AB14</f>
        <v>0</v>
      </c>
      <c r="AC14" s="65">
        <f>'PARC VENC - 1º ANO'!AC14</f>
        <v>0</v>
      </c>
      <c r="AD14" s="65">
        <f>'PARC VENC - 1º ANO'!AD14</f>
        <v>0</v>
      </c>
      <c r="AE14" s="65">
        <f>'PARC VENC - 1º ANO'!AE14</f>
        <v>0</v>
      </c>
      <c r="AF14" s="65">
        <f>'PARC VENC - 1º ANO'!AF14</f>
        <v>2626.45</v>
      </c>
      <c r="AG14" s="66">
        <f>'PARC VENC - 1º ANO'!AG14</f>
        <v>0</v>
      </c>
      <c r="AH14" s="66">
        <f>'PARC VENC - 1º ANO'!AH14</f>
        <v>0</v>
      </c>
    </row>
    <row r="15" spans="1:34" s="32" customFormat="1" ht="20.100000000000001" customHeight="1" x14ac:dyDescent="0.25">
      <c r="A15" s="6" t="s">
        <v>43</v>
      </c>
      <c r="B15" s="48">
        <f>'PARC VENC - 1º ANO'!B15</f>
        <v>0</v>
      </c>
      <c r="C15" s="63">
        <f>'PARC VENC - 1º ANO'!C15</f>
        <v>0</v>
      </c>
      <c r="D15" s="63">
        <f>'PARC VENC - 1º ANO'!D15</f>
        <v>0</v>
      </c>
      <c r="E15" s="63">
        <f>'PARC VENC - 1º ANO'!E15</f>
        <v>0</v>
      </c>
      <c r="F15" s="63">
        <f>'PARC VENC - 1º ANO'!F15</f>
        <v>0</v>
      </c>
      <c r="G15" s="63">
        <f>'PARC VENC - 1º ANO'!G15</f>
        <v>0</v>
      </c>
      <c r="H15" s="64">
        <f>'PARC VENC - 1º ANO'!H15</f>
        <v>0</v>
      </c>
      <c r="I15" s="64">
        <f>'PARC VENC - 1º ANO'!I15</f>
        <v>0</v>
      </c>
      <c r="J15" s="64">
        <f>'PARC VENC - 1º ANO'!J15</f>
        <v>0</v>
      </c>
      <c r="K15" s="64">
        <f>'PARC VENC - 1º ANO'!K15</f>
        <v>0</v>
      </c>
      <c r="L15" s="64">
        <f>'PARC VENC - 1º ANO'!L15</f>
        <v>0</v>
      </c>
      <c r="M15" s="64">
        <f>'PARC VENC - 1º ANO'!M15</f>
        <v>0</v>
      </c>
      <c r="N15" s="64">
        <f>'PARC VENC - 1º ANO'!N15</f>
        <v>0</v>
      </c>
      <c r="O15" s="64">
        <f>'PARC VENC - 1º ANO'!O15</f>
        <v>0</v>
      </c>
      <c r="P15" s="64">
        <f>'PARC VENC - 1º ANO'!P15</f>
        <v>0</v>
      </c>
      <c r="Q15" s="64">
        <f>'PARC VENC - 1º ANO'!Q15</f>
        <v>0</v>
      </c>
      <c r="R15" s="64">
        <f>'PARC VENC - 1º ANO'!R15</f>
        <v>0</v>
      </c>
      <c r="S15" s="64">
        <f>'PARC VENC - 1º ANO'!S15</f>
        <v>0</v>
      </c>
      <c r="T15" s="64">
        <f>'PARC VENC - 1º ANO'!T15</f>
        <v>0</v>
      </c>
      <c r="U15" s="64">
        <f>'PARC VENC - 1º ANO'!U15</f>
        <v>0</v>
      </c>
      <c r="V15" s="64">
        <f>'PARC VENC - 1º ANO'!V15</f>
        <v>0</v>
      </c>
      <c r="W15" s="67">
        <f>'PARC VENC - 1º ANO'!W15</f>
        <v>413.84</v>
      </c>
      <c r="X15" s="67">
        <f>'PARC VENC - 1º ANO'!X15</f>
        <v>354.72</v>
      </c>
      <c r="Y15" s="67">
        <f>'PARC VENC - 1º ANO'!Y15</f>
        <v>354.72</v>
      </c>
      <c r="Z15" s="67">
        <f>'PARC VENC - 1º ANO'!Z15</f>
        <v>463.12</v>
      </c>
      <c r="AA15" s="67">
        <f>'PARC VENC - 1º ANO'!AA15</f>
        <v>610.91</v>
      </c>
      <c r="AB15" s="67">
        <f>'PARC VENC - 1º ANO'!AB15</f>
        <v>0</v>
      </c>
      <c r="AC15" s="65">
        <f>'PARC VENC - 1º ANO'!AC15</f>
        <v>0</v>
      </c>
      <c r="AD15" s="65">
        <f>'PARC VENC - 1º ANO'!AD15</f>
        <v>0</v>
      </c>
      <c r="AE15" s="65">
        <f>'PARC VENC - 1º ANO'!AE15</f>
        <v>0</v>
      </c>
      <c r="AF15" s="65">
        <f>'PARC VENC - 1º ANO'!AF15</f>
        <v>0</v>
      </c>
      <c r="AG15" s="66">
        <f>'PARC VENC - 1º ANO'!AG15</f>
        <v>610.91</v>
      </c>
      <c r="AH15" s="66">
        <f>'PARC VENC - 1º ANO'!AH15</f>
        <v>610.91</v>
      </c>
    </row>
    <row r="16" spans="1:34" s="32" customFormat="1" ht="20.100000000000001" customHeight="1" x14ac:dyDescent="0.25">
      <c r="A16" s="6" t="s">
        <v>63</v>
      </c>
      <c r="B16" s="48">
        <f>'PARC VENC - 1º ANO'!B16</f>
        <v>0</v>
      </c>
      <c r="C16" s="63">
        <f>'PARC VENC - 1º ANO'!C16</f>
        <v>0</v>
      </c>
      <c r="D16" s="63">
        <f>'PARC VENC - 1º ANO'!D16</f>
        <v>0</v>
      </c>
      <c r="E16" s="63">
        <f>'PARC VENC - 1º ANO'!E16</f>
        <v>0</v>
      </c>
      <c r="F16" s="63">
        <f>'PARC VENC - 1º ANO'!F16</f>
        <v>0</v>
      </c>
      <c r="G16" s="63">
        <f>'PARC VENC - 1º ANO'!G16</f>
        <v>0</v>
      </c>
      <c r="H16" s="64">
        <f>'PARC VENC - 1º ANO'!H16</f>
        <v>0</v>
      </c>
      <c r="I16" s="64">
        <f>'PARC VENC - 1º ANO'!I16</f>
        <v>0</v>
      </c>
      <c r="J16" s="64">
        <f>'PARC VENC - 1º ANO'!J16</f>
        <v>0</v>
      </c>
      <c r="K16" s="64">
        <f>'PARC VENC - 1º ANO'!K16</f>
        <v>0</v>
      </c>
      <c r="L16" s="64">
        <f>'PARC VENC - 1º ANO'!L16</f>
        <v>0</v>
      </c>
      <c r="M16" s="64">
        <f>'PARC VENC - 1º ANO'!M16</f>
        <v>0</v>
      </c>
      <c r="N16" s="64">
        <f>'PARC VENC - 1º ANO'!N16</f>
        <v>0</v>
      </c>
      <c r="O16" s="64">
        <f>'PARC VENC - 1º ANO'!O16</f>
        <v>0</v>
      </c>
      <c r="P16" s="64">
        <f>'PARC VENC - 1º ANO'!P16</f>
        <v>0</v>
      </c>
      <c r="Q16" s="64">
        <f>'PARC VENC - 1º ANO'!Q16</f>
        <v>0</v>
      </c>
      <c r="R16" s="64">
        <f>'PARC VENC - 1º ANO'!R16</f>
        <v>0</v>
      </c>
      <c r="S16" s="64">
        <f>'PARC VENC - 1º ANO'!S16</f>
        <v>0</v>
      </c>
      <c r="T16" s="64">
        <f>'PARC VENC - 1º ANO'!T16</f>
        <v>0</v>
      </c>
      <c r="U16" s="64">
        <f>'PARC VENC - 1º ANO'!U16</f>
        <v>0</v>
      </c>
      <c r="V16" s="64">
        <f>'PARC VENC - 1º ANO'!V16</f>
        <v>0</v>
      </c>
      <c r="W16" s="67">
        <f>'PARC VENC - 1º ANO'!W16</f>
        <v>0</v>
      </c>
      <c r="X16" s="67">
        <f>'PARC VENC - 1º ANO'!X16</f>
        <v>0</v>
      </c>
      <c r="Y16" s="67">
        <f>'PARC VENC - 1º ANO'!Y16</f>
        <v>0</v>
      </c>
      <c r="Z16" s="67">
        <f>'PARC VENC - 1º ANO'!Z16</f>
        <v>0</v>
      </c>
      <c r="AA16" s="67">
        <f>'PARC VENC - 1º ANO'!AA16</f>
        <v>0</v>
      </c>
      <c r="AB16" s="67">
        <f>'PARC VENC - 1º ANO'!AB16</f>
        <v>0</v>
      </c>
      <c r="AC16" s="65">
        <f>'PARC VENC - 1º ANO'!AC16</f>
        <v>0</v>
      </c>
      <c r="AD16" s="65">
        <f>'PARC VENC - 1º ANO'!AD16</f>
        <v>0</v>
      </c>
      <c r="AE16" s="65">
        <f>'PARC VENC - 1º ANO'!AE16</f>
        <v>0</v>
      </c>
      <c r="AF16" s="65">
        <f>'PARC VENC - 1º ANO'!AF16</f>
        <v>0</v>
      </c>
      <c r="AG16" s="66">
        <f>'PARC VENC - 1º ANO'!AG16</f>
        <v>4204.8900000000003</v>
      </c>
      <c r="AH16" s="66">
        <f>'PARC VENC - 1º ANO'!AH16</f>
        <v>4204.8900000000003</v>
      </c>
    </row>
    <row r="17" spans="1:34" s="32" customFormat="1" ht="20.100000000000001" customHeight="1" x14ac:dyDescent="0.25">
      <c r="A17" s="6" t="s">
        <v>55</v>
      </c>
      <c r="B17" s="48"/>
      <c r="C17" s="63"/>
      <c r="D17" s="63"/>
      <c r="E17" s="63"/>
      <c r="F17" s="63"/>
      <c r="G17" s="63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7"/>
      <c r="X17" s="67"/>
      <c r="Y17" s="67"/>
      <c r="Z17" s="67"/>
      <c r="AA17" s="67"/>
      <c r="AB17" s="67"/>
      <c r="AC17" s="65">
        <f>'PARC VENC - 1º ANO'!AC17</f>
        <v>1389.375</v>
      </c>
      <c r="AD17" s="65">
        <f>'PARC VENC - 1º ANO'!AD17</f>
        <v>2315.625</v>
      </c>
      <c r="AE17" s="65">
        <f>'PARC VENC - 1º ANO'!AE17</f>
        <v>2778.75</v>
      </c>
      <c r="AF17" s="65">
        <f>'PARC VENC - 1º ANO'!AF17</f>
        <v>4631.25</v>
      </c>
      <c r="AG17" s="66"/>
      <c r="AH17" s="66"/>
    </row>
    <row r="18" spans="1:34" s="32" customFormat="1" ht="20.100000000000001" customHeight="1" x14ac:dyDescent="0.25">
      <c r="A18" s="6" t="s">
        <v>56</v>
      </c>
      <c r="B18" s="153"/>
      <c r="C18" s="145"/>
      <c r="D18" s="145"/>
      <c r="E18" s="145"/>
      <c r="F18" s="145"/>
      <c r="G18" s="145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54"/>
      <c r="X18" s="154"/>
      <c r="Y18" s="154"/>
      <c r="Z18" s="154"/>
      <c r="AA18" s="154"/>
      <c r="AB18" s="154"/>
      <c r="AC18" s="155">
        <f>'PARC VENC - 1º ANO'!AC18</f>
        <v>2778.75</v>
      </c>
      <c r="AD18" s="155">
        <f>'PARC VENC - 1º ANO'!AD18</f>
        <v>4631.25</v>
      </c>
      <c r="AE18" s="155">
        <f>'PARC VENC - 1º ANO'!AE18</f>
        <v>5557.5</v>
      </c>
      <c r="AF18" s="155">
        <f>'PARC VENC - 1º ANO'!AF18</f>
        <v>9262.5</v>
      </c>
      <c r="AG18" s="149"/>
      <c r="AH18" s="149"/>
    </row>
    <row r="19" spans="1:34" s="32" customFormat="1" ht="20.100000000000001" customHeight="1" thickBot="1" x14ac:dyDescent="0.3">
      <c r="A19" s="152" t="s">
        <v>71</v>
      </c>
      <c r="B19" s="119">
        <f>'PARC VENC - 1º ANO'!B19</f>
        <v>0</v>
      </c>
      <c r="C19" s="120">
        <f>'PARC VENC - 1º ANO'!C19</f>
        <v>0</v>
      </c>
      <c r="D19" s="120">
        <f>'PARC VENC - 1º ANO'!D19</f>
        <v>0</v>
      </c>
      <c r="E19" s="120">
        <f>'PARC VENC - 1º ANO'!E19</f>
        <v>0</v>
      </c>
      <c r="F19" s="120">
        <f>'PARC VENC - 1º ANO'!F19</f>
        <v>0</v>
      </c>
      <c r="G19" s="157">
        <f>'PARC VENC - 1º ANO'!G19</f>
        <v>0</v>
      </c>
      <c r="H19" s="121">
        <f>'PARC VENC - 1º ANO'!H19</f>
        <v>392.81</v>
      </c>
      <c r="I19" s="121">
        <f>'PARC VENC - 1º ANO'!I19</f>
        <v>785.67</v>
      </c>
      <c r="J19" s="121">
        <f>'PARC VENC - 1º ANO'!J19</f>
        <v>785.67</v>
      </c>
      <c r="K19" s="121">
        <f>'PARC VENC - 1º ANO'!K19</f>
        <v>392.81</v>
      </c>
      <c r="L19" s="121">
        <f>'PARC VENC - 1º ANO'!L19</f>
        <v>392.81</v>
      </c>
      <c r="M19" s="121">
        <f>'PARC VENC - 1º ANO'!M19</f>
        <v>785.67</v>
      </c>
      <c r="N19" s="121">
        <f>'PARC VENC - 1º ANO'!N19</f>
        <v>392.81</v>
      </c>
      <c r="O19" s="121">
        <f>'PARC VENC - 1º ANO'!O19</f>
        <v>785.67</v>
      </c>
      <c r="P19" s="121">
        <f>'PARC VENC - 1º ANO'!P19</f>
        <v>785.67</v>
      </c>
      <c r="Q19" s="121">
        <f>'PARC VENC - 1º ANO'!Q19</f>
        <v>785.67</v>
      </c>
      <c r="R19" s="121">
        <f>'PARC VENC - 1º ANO'!R19</f>
        <v>785.67</v>
      </c>
      <c r="S19" s="121">
        <f>'PARC VENC - 1º ANO'!S19</f>
        <v>785.67</v>
      </c>
      <c r="T19" s="121">
        <f>'PARC VENC - 1º ANO'!T19</f>
        <v>785.67</v>
      </c>
      <c r="U19" s="121">
        <f>'PARC VENC - 1º ANO'!U19</f>
        <v>392.81</v>
      </c>
      <c r="V19" s="121">
        <f>'PARC VENC - 1º ANO'!V19</f>
        <v>785.67</v>
      </c>
      <c r="W19" s="122">
        <f>'PARC VENC - 1º ANO'!W19</f>
        <v>392.81</v>
      </c>
      <c r="X19" s="122">
        <f>'PARC VENC - 1º ANO'!X19</f>
        <v>392.81</v>
      </c>
      <c r="Y19" s="122">
        <f>'PARC VENC - 1º ANO'!Y19</f>
        <v>392.81</v>
      </c>
      <c r="Z19" s="122">
        <f>'PARC VENC - 1º ANO'!Z19</f>
        <v>392.81</v>
      </c>
      <c r="AA19" s="122">
        <f>'PARC VENC - 1º ANO'!AA19</f>
        <v>392.81</v>
      </c>
      <c r="AB19" s="122">
        <f>'PARC VENC - 1º ANO'!AB19</f>
        <v>392.81</v>
      </c>
      <c r="AC19" s="123">
        <f>'PARC VENC - 1º ANO'!AC19</f>
        <v>785.67</v>
      </c>
      <c r="AD19" s="123">
        <f>'PARC VENC - 1º ANO'!AD19</f>
        <v>785.67</v>
      </c>
      <c r="AE19" s="123">
        <f>'PARC VENC - 1º ANO'!AE19</f>
        <v>785.67</v>
      </c>
      <c r="AF19" s="123">
        <f>'PARC VENC - 1º ANO'!AF19</f>
        <v>785.67</v>
      </c>
      <c r="AG19" s="124">
        <f>'PARC VENC - 1º ANO'!AG19</f>
        <v>0</v>
      </c>
      <c r="AH19" s="124">
        <f>'PARC VENC - 1º ANO'!AH19</f>
        <v>0</v>
      </c>
    </row>
    <row r="20" spans="1:34" s="32" customFormat="1" ht="20.100000000000001" customHeight="1" x14ac:dyDescent="0.25">
      <c r="A20" s="5" t="s">
        <v>10</v>
      </c>
      <c r="B20" s="115">
        <f>SUM(B10:B19)</f>
        <v>1804</v>
      </c>
      <c r="C20" s="150">
        <f t="shared" ref="C20:G20" si="0">SUM(C10:C19)</f>
        <v>1804</v>
      </c>
      <c r="D20" s="150">
        <f t="shared" si="0"/>
        <v>2466.2399999999998</v>
      </c>
      <c r="E20" s="150">
        <f t="shared" si="0"/>
        <v>2466.2399999999998</v>
      </c>
      <c r="F20" s="150">
        <f t="shared" si="0"/>
        <v>2466.2399999999998</v>
      </c>
      <c r="G20" s="115">
        <f t="shared" si="0"/>
        <v>3916.95</v>
      </c>
      <c r="H20" s="127">
        <f>SUM(H10:H19)</f>
        <v>2196.81</v>
      </c>
      <c r="I20" s="127">
        <f t="shared" ref="I20:V20" si="1">SUM(I10:I19)</f>
        <v>2589.67</v>
      </c>
      <c r="J20" s="127">
        <f t="shared" si="1"/>
        <v>2589.67</v>
      </c>
      <c r="K20" s="127">
        <f t="shared" si="1"/>
        <v>2196.81</v>
      </c>
      <c r="L20" s="127">
        <f t="shared" si="1"/>
        <v>2196.81</v>
      </c>
      <c r="M20" s="127">
        <f t="shared" si="1"/>
        <v>2589.67</v>
      </c>
      <c r="N20" s="127">
        <f t="shared" si="1"/>
        <v>2196.81</v>
      </c>
      <c r="O20" s="127">
        <f t="shared" si="1"/>
        <v>2678.92</v>
      </c>
      <c r="P20" s="127">
        <f t="shared" si="1"/>
        <v>2589.67</v>
      </c>
      <c r="Q20" s="127">
        <f t="shared" si="1"/>
        <v>2589.67</v>
      </c>
      <c r="R20" s="127">
        <f t="shared" si="1"/>
        <v>2589.67</v>
      </c>
      <c r="S20" s="127">
        <f t="shared" si="1"/>
        <v>3658.94</v>
      </c>
      <c r="T20" s="127">
        <f t="shared" si="1"/>
        <v>2974.3100000000004</v>
      </c>
      <c r="U20" s="127">
        <f t="shared" si="1"/>
        <v>2837.45</v>
      </c>
      <c r="V20" s="127">
        <f t="shared" si="1"/>
        <v>2591.87</v>
      </c>
      <c r="W20" s="137">
        <f>SUM(W10:W19)</f>
        <v>2453.35</v>
      </c>
      <c r="X20" s="137">
        <f t="shared" ref="X20:AB20" si="2">SUM(X10:X19)</f>
        <v>2196.81</v>
      </c>
      <c r="Y20" s="137">
        <f t="shared" si="2"/>
        <v>2196.81</v>
      </c>
      <c r="Z20" s="137">
        <f t="shared" si="2"/>
        <v>2901.61</v>
      </c>
      <c r="AA20" s="137">
        <f t="shared" si="2"/>
        <v>4333.7700000000004</v>
      </c>
      <c r="AB20" s="137">
        <f t="shared" si="2"/>
        <v>5681.7000000000007</v>
      </c>
      <c r="AC20" s="117">
        <f>SUM(AC10:AC16,AC19)+((AC17*AC22)+(AC18*AC23))/AC21</f>
        <v>5299.3150000000005</v>
      </c>
      <c r="AD20" s="117">
        <f t="shared" ref="AD20:AF20" si="3">SUM(AD10:AD16,AD19)+((AD17*AD22)+(AD18*AD23))/AD21</f>
        <v>8309.255000000001</v>
      </c>
      <c r="AE20" s="117">
        <f t="shared" si="3"/>
        <v>9812.9599999999991</v>
      </c>
      <c r="AF20" s="117">
        <f t="shared" si="3"/>
        <v>18458.019999999997</v>
      </c>
      <c r="AG20" s="118">
        <f>SUM(AG10:AG19)</f>
        <v>5559.16</v>
      </c>
      <c r="AH20" s="118">
        <f>SUM(AH10:AH19)</f>
        <v>5559.16</v>
      </c>
    </row>
    <row r="21" spans="1:34" s="32" customFormat="1" ht="20.100000000000001" customHeight="1" x14ac:dyDescent="0.25">
      <c r="A21" s="6" t="s">
        <v>70</v>
      </c>
      <c r="B21" s="52">
        <v>12</v>
      </c>
      <c r="C21" s="76">
        <v>12</v>
      </c>
      <c r="D21" s="76">
        <v>12</v>
      </c>
      <c r="E21" s="76">
        <v>12</v>
      </c>
      <c r="F21" s="76">
        <v>12</v>
      </c>
      <c r="G21" s="76">
        <v>12</v>
      </c>
      <c r="H21" s="77">
        <v>12</v>
      </c>
      <c r="I21" s="77">
        <v>12</v>
      </c>
      <c r="J21" s="77">
        <v>12</v>
      </c>
      <c r="K21" s="77">
        <v>12</v>
      </c>
      <c r="L21" s="77">
        <v>12</v>
      </c>
      <c r="M21" s="77">
        <v>12</v>
      </c>
      <c r="N21" s="77">
        <v>12</v>
      </c>
      <c r="O21" s="77">
        <v>12</v>
      </c>
      <c r="P21" s="77">
        <v>12</v>
      </c>
      <c r="Q21" s="77">
        <v>12</v>
      </c>
      <c r="R21" s="77">
        <v>12</v>
      </c>
      <c r="S21" s="77">
        <v>12</v>
      </c>
      <c r="T21" s="77">
        <v>12</v>
      </c>
      <c r="U21" s="77">
        <v>12</v>
      </c>
      <c r="V21" s="77">
        <v>12</v>
      </c>
      <c r="W21" s="78">
        <v>12</v>
      </c>
      <c r="X21" s="78">
        <v>12</v>
      </c>
      <c r="Y21" s="78">
        <v>12</v>
      </c>
      <c r="Z21" s="78">
        <v>12</v>
      </c>
      <c r="AA21" s="78">
        <v>12</v>
      </c>
      <c r="AB21" s="78">
        <v>12</v>
      </c>
      <c r="AC21" s="79">
        <v>12</v>
      </c>
      <c r="AD21" s="79">
        <v>12</v>
      </c>
      <c r="AE21" s="79">
        <v>12</v>
      </c>
      <c r="AF21" s="79">
        <v>12</v>
      </c>
      <c r="AG21" s="80">
        <v>12</v>
      </c>
      <c r="AH21" s="80">
        <v>12</v>
      </c>
    </row>
    <row r="22" spans="1:34" s="32" customFormat="1" ht="20.100000000000001" customHeight="1" x14ac:dyDescent="0.25">
      <c r="A22" s="6" t="s">
        <v>46</v>
      </c>
      <c r="B22" s="52">
        <f>(3-'PARC VENC - 1º ANO'!B22)</f>
        <v>3</v>
      </c>
      <c r="C22" s="76">
        <f>(3-'PARC VENC - 1º ANO'!C22)</f>
        <v>3</v>
      </c>
      <c r="D22" s="76">
        <f>(3-'PARC VENC - 1º ANO'!D22)</f>
        <v>3</v>
      </c>
      <c r="E22" s="76">
        <f>(3-'PARC VENC - 1º ANO'!E22)</f>
        <v>3</v>
      </c>
      <c r="F22" s="76">
        <f>(3-'PARC VENC - 1º ANO'!F22)</f>
        <v>3</v>
      </c>
      <c r="G22" s="76">
        <f>(3-'PARC VENC - 1º ANO'!G22)</f>
        <v>3</v>
      </c>
      <c r="H22" s="77">
        <f>(3-'PARC VENC - 1º ANO'!H22)</f>
        <v>3</v>
      </c>
      <c r="I22" s="77">
        <f>(3-'PARC VENC - 1º ANO'!I22)</f>
        <v>3</v>
      </c>
      <c r="J22" s="77">
        <f>(3-'PARC VENC - 1º ANO'!J22)</f>
        <v>3</v>
      </c>
      <c r="K22" s="77">
        <f>(3-'PARC VENC - 1º ANO'!K22)</f>
        <v>3</v>
      </c>
      <c r="L22" s="77">
        <f>(3-'PARC VENC - 1º ANO'!L22)</f>
        <v>3</v>
      </c>
      <c r="M22" s="77">
        <f>(3-'PARC VENC - 1º ANO'!M22)</f>
        <v>3</v>
      </c>
      <c r="N22" s="77">
        <f>(3-'PARC VENC - 1º ANO'!N22)</f>
        <v>3</v>
      </c>
      <c r="O22" s="77">
        <f>(3-'PARC VENC - 1º ANO'!O22)</f>
        <v>3</v>
      </c>
      <c r="P22" s="77">
        <f>(3-'PARC VENC - 1º ANO'!P22)</f>
        <v>3</v>
      </c>
      <c r="Q22" s="77">
        <f>(3-'PARC VENC - 1º ANO'!Q22)</f>
        <v>3</v>
      </c>
      <c r="R22" s="77">
        <f>(3-'PARC VENC - 1º ANO'!R22)</f>
        <v>3</v>
      </c>
      <c r="S22" s="77">
        <f>(3-'PARC VENC - 1º ANO'!S22)</f>
        <v>3</v>
      </c>
      <c r="T22" s="77">
        <f>(3-'PARC VENC - 1º ANO'!T22)</f>
        <v>3</v>
      </c>
      <c r="U22" s="77">
        <f>(3-'PARC VENC - 1º ANO'!U22)</f>
        <v>3</v>
      </c>
      <c r="V22" s="77">
        <f>(3-'PARC VENC - 1º ANO'!V22)</f>
        <v>3</v>
      </c>
      <c r="W22" s="78">
        <f>(3-'PARC VENC - 1º ANO'!W22)</f>
        <v>3</v>
      </c>
      <c r="X22" s="78">
        <f>(3-'PARC VENC - 1º ANO'!X22)</f>
        <v>3</v>
      </c>
      <c r="Y22" s="78">
        <f>(3-'PARC VENC - 1º ANO'!Y22)</f>
        <v>3</v>
      </c>
      <c r="Z22" s="78">
        <f>(3-'PARC VENC - 1º ANO'!Z22)</f>
        <v>3</v>
      </c>
      <c r="AA22" s="78">
        <f>(3-'PARC VENC - 1º ANO'!AA22)</f>
        <v>3</v>
      </c>
      <c r="AB22" s="78">
        <f>(3-'PARC VENC - 1º ANO'!AB22)</f>
        <v>3</v>
      </c>
      <c r="AC22" s="79">
        <f>(4-'PARC VENC - 1º ANO'!AC22)</f>
        <v>4</v>
      </c>
      <c r="AD22" s="79">
        <f>(4-'PARC VENC - 1º ANO'!AD22)</f>
        <v>4</v>
      </c>
      <c r="AE22" s="79">
        <f>(4-'PARC VENC - 1º ANO'!AE22)</f>
        <v>4</v>
      </c>
      <c r="AF22" s="79">
        <f>(4-'PARC VENC - 1º ANO'!AF22)</f>
        <v>4</v>
      </c>
      <c r="AG22" s="80">
        <f>(3-'PARC VENC - 1º ANO'!AG22)</f>
        <v>3</v>
      </c>
      <c r="AH22" s="80">
        <f>(3-'PARC VENC - 1º ANO'!AH22)</f>
        <v>3</v>
      </c>
    </row>
    <row r="23" spans="1:34" s="32" customFormat="1" ht="20.100000000000001" customHeight="1" x14ac:dyDescent="0.25">
      <c r="A23" s="6" t="s">
        <v>47</v>
      </c>
      <c r="B23" s="52">
        <f>(12-B22)</f>
        <v>9</v>
      </c>
      <c r="C23" s="76">
        <f t="shared" ref="C23:AB23" si="4">(12-C22)</f>
        <v>9</v>
      </c>
      <c r="D23" s="76">
        <f t="shared" si="4"/>
        <v>9</v>
      </c>
      <c r="E23" s="76">
        <f t="shared" si="4"/>
        <v>9</v>
      </c>
      <c r="F23" s="76">
        <f t="shared" si="4"/>
        <v>9</v>
      </c>
      <c r="G23" s="76">
        <f t="shared" si="4"/>
        <v>9</v>
      </c>
      <c r="H23" s="77">
        <f t="shared" si="4"/>
        <v>9</v>
      </c>
      <c r="I23" s="77">
        <f t="shared" si="4"/>
        <v>9</v>
      </c>
      <c r="J23" s="77">
        <f t="shared" si="4"/>
        <v>9</v>
      </c>
      <c r="K23" s="77">
        <f t="shared" si="4"/>
        <v>9</v>
      </c>
      <c r="L23" s="77">
        <f t="shared" si="4"/>
        <v>9</v>
      </c>
      <c r="M23" s="77">
        <f t="shared" si="4"/>
        <v>9</v>
      </c>
      <c r="N23" s="77">
        <f t="shared" si="4"/>
        <v>9</v>
      </c>
      <c r="O23" s="77">
        <f t="shared" si="4"/>
        <v>9</v>
      </c>
      <c r="P23" s="77">
        <f t="shared" si="4"/>
        <v>9</v>
      </c>
      <c r="Q23" s="77">
        <f t="shared" si="4"/>
        <v>9</v>
      </c>
      <c r="R23" s="77">
        <f t="shared" si="4"/>
        <v>9</v>
      </c>
      <c r="S23" s="77">
        <f t="shared" si="4"/>
        <v>9</v>
      </c>
      <c r="T23" s="77">
        <f t="shared" si="4"/>
        <v>9</v>
      </c>
      <c r="U23" s="77">
        <f t="shared" si="4"/>
        <v>9</v>
      </c>
      <c r="V23" s="77">
        <f t="shared" si="4"/>
        <v>9</v>
      </c>
      <c r="W23" s="78">
        <f t="shared" si="4"/>
        <v>9</v>
      </c>
      <c r="X23" s="78">
        <f t="shared" si="4"/>
        <v>9</v>
      </c>
      <c r="Y23" s="78">
        <f t="shared" si="4"/>
        <v>9</v>
      </c>
      <c r="Z23" s="78">
        <f t="shared" si="4"/>
        <v>9</v>
      </c>
      <c r="AA23" s="78">
        <f t="shared" si="4"/>
        <v>9</v>
      </c>
      <c r="AB23" s="78">
        <f t="shared" si="4"/>
        <v>9</v>
      </c>
      <c r="AC23" s="79">
        <f>(12-AC22)</f>
        <v>8</v>
      </c>
      <c r="AD23" s="79">
        <f t="shared" ref="AD23:AF23" si="5">(12-AD22)</f>
        <v>8</v>
      </c>
      <c r="AE23" s="79">
        <f t="shared" si="5"/>
        <v>8</v>
      </c>
      <c r="AF23" s="79">
        <f t="shared" si="5"/>
        <v>8</v>
      </c>
      <c r="AG23" s="80">
        <f t="shared" ref="AG23:AH23" si="6">(12-AG22)</f>
        <v>9</v>
      </c>
      <c r="AH23" s="80">
        <f t="shared" si="6"/>
        <v>9</v>
      </c>
    </row>
    <row r="24" spans="1:34" s="32" customFormat="1" ht="23.25" customHeight="1" x14ac:dyDescent="0.25">
      <c r="A24" s="6" t="s">
        <v>19</v>
      </c>
      <c r="B24" s="49">
        <f>(B20)*(B21)</f>
        <v>21648</v>
      </c>
      <c r="C24" s="70">
        <f t="shared" ref="C24:G24" si="7">(C20)*(C21)</f>
        <v>21648</v>
      </c>
      <c r="D24" s="70">
        <f t="shared" si="7"/>
        <v>29594.879999999997</v>
      </c>
      <c r="E24" s="70">
        <f t="shared" si="7"/>
        <v>29594.879999999997</v>
      </c>
      <c r="F24" s="70">
        <f t="shared" si="7"/>
        <v>29594.879999999997</v>
      </c>
      <c r="G24" s="70">
        <f t="shared" si="7"/>
        <v>47003.399999999994</v>
      </c>
      <c r="H24" s="81">
        <f t="shared" ref="H24:V24" si="8">(H20)*(H21)</f>
        <v>26361.72</v>
      </c>
      <c r="I24" s="81">
        <f t="shared" si="8"/>
        <v>31076.04</v>
      </c>
      <c r="J24" s="81">
        <f t="shared" si="8"/>
        <v>31076.04</v>
      </c>
      <c r="K24" s="81">
        <f t="shared" si="8"/>
        <v>26361.72</v>
      </c>
      <c r="L24" s="81">
        <f t="shared" si="8"/>
        <v>26361.72</v>
      </c>
      <c r="M24" s="81">
        <f t="shared" si="8"/>
        <v>31076.04</v>
      </c>
      <c r="N24" s="81">
        <f t="shared" si="8"/>
        <v>26361.72</v>
      </c>
      <c r="O24" s="81">
        <f t="shared" si="8"/>
        <v>32147.040000000001</v>
      </c>
      <c r="P24" s="81">
        <f t="shared" si="8"/>
        <v>31076.04</v>
      </c>
      <c r="Q24" s="81">
        <f t="shared" si="8"/>
        <v>31076.04</v>
      </c>
      <c r="R24" s="81">
        <f t="shared" si="8"/>
        <v>31076.04</v>
      </c>
      <c r="S24" s="81">
        <f t="shared" si="8"/>
        <v>43907.28</v>
      </c>
      <c r="T24" s="81">
        <f t="shared" si="8"/>
        <v>35691.72</v>
      </c>
      <c r="U24" s="81">
        <f t="shared" si="8"/>
        <v>34049.399999999994</v>
      </c>
      <c r="V24" s="81">
        <f t="shared" si="8"/>
        <v>31102.44</v>
      </c>
      <c r="W24" s="69">
        <f t="shared" ref="W24:AB24" si="9">(W20)*(W21)</f>
        <v>29440.199999999997</v>
      </c>
      <c r="X24" s="69">
        <f t="shared" si="9"/>
        <v>26361.72</v>
      </c>
      <c r="Y24" s="69">
        <f t="shared" si="9"/>
        <v>26361.72</v>
      </c>
      <c r="Z24" s="69">
        <f t="shared" si="9"/>
        <v>34819.32</v>
      </c>
      <c r="AA24" s="69">
        <f t="shared" si="9"/>
        <v>52005.240000000005</v>
      </c>
      <c r="AB24" s="69">
        <f t="shared" si="9"/>
        <v>68180.400000000009</v>
      </c>
      <c r="AC24" s="68">
        <f>(AC20)*(AC21)</f>
        <v>63591.780000000006</v>
      </c>
      <c r="AD24" s="68">
        <f t="shared" ref="AD24:AG24" si="10">(AD20)*(AD21)</f>
        <v>99711.060000000012</v>
      </c>
      <c r="AE24" s="68">
        <f t="shared" si="10"/>
        <v>117755.51999999999</v>
      </c>
      <c r="AF24" s="68">
        <f t="shared" si="10"/>
        <v>221496.23999999996</v>
      </c>
      <c r="AG24" s="66">
        <f t="shared" si="10"/>
        <v>66709.919999999998</v>
      </c>
      <c r="AH24" s="66">
        <f t="shared" ref="AH24" si="11">(AH20)*(AH21)</f>
        <v>66709.919999999998</v>
      </c>
    </row>
    <row r="25" spans="1:34" s="32" customFormat="1" ht="22.5" x14ac:dyDescent="0.25">
      <c r="A25" s="6" t="s">
        <v>20</v>
      </c>
      <c r="B25" s="49">
        <f>B20/12*B21</f>
        <v>1804</v>
      </c>
      <c r="C25" s="70">
        <f>C20/12*C21</f>
        <v>1804</v>
      </c>
      <c r="D25" s="70">
        <f t="shared" ref="D25:AH25" si="12">D20/12*D21</f>
        <v>2466.2399999999998</v>
      </c>
      <c r="E25" s="70">
        <f t="shared" si="12"/>
        <v>2466.2399999999998</v>
      </c>
      <c r="F25" s="70">
        <f t="shared" si="12"/>
        <v>2466.2399999999998</v>
      </c>
      <c r="G25" s="70">
        <f t="shared" si="12"/>
        <v>3916.95</v>
      </c>
      <c r="H25" s="81">
        <f t="shared" si="12"/>
        <v>2196.81</v>
      </c>
      <c r="I25" s="81">
        <f t="shared" si="12"/>
        <v>2589.67</v>
      </c>
      <c r="J25" s="81">
        <f t="shared" si="12"/>
        <v>2589.67</v>
      </c>
      <c r="K25" s="81">
        <f t="shared" si="12"/>
        <v>2196.81</v>
      </c>
      <c r="L25" s="81">
        <f t="shared" si="12"/>
        <v>2196.81</v>
      </c>
      <c r="M25" s="81">
        <f t="shared" si="12"/>
        <v>2589.67</v>
      </c>
      <c r="N25" s="81">
        <f t="shared" si="12"/>
        <v>2196.81</v>
      </c>
      <c r="O25" s="81">
        <f t="shared" si="12"/>
        <v>2678.92</v>
      </c>
      <c r="P25" s="81">
        <f t="shared" si="12"/>
        <v>2589.67</v>
      </c>
      <c r="Q25" s="81">
        <f t="shared" si="12"/>
        <v>2589.67</v>
      </c>
      <c r="R25" s="81">
        <f t="shared" si="12"/>
        <v>2589.67</v>
      </c>
      <c r="S25" s="81">
        <f t="shared" si="12"/>
        <v>3658.9400000000005</v>
      </c>
      <c r="T25" s="81">
        <f t="shared" si="12"/>
        <v>2974.3100000000004</v>
      </c>
      <c r="U25" s="81">
        <f t="shared" si="12"/>
        <v>2837.45</v>
      </c>
      <c r="V25" s="81">
        <f t="shared" si="12"/>
        <v>2591.87</v>
      </c>
      <c r="W25" s="69">
        <f t="shared" si="12"/>
        <v>2453.35</v>
      </c>
      <c r="X25" s="69">
        <f t="shared" si="12"/>
        <v>2196.81</v>
      </c>
      <c r="Y25" s="69">
        <f t="shared" si="12"/>
        <v>2196.81</v>
      </c>
      <c r="Z25" s="69">
        <f t="shared" si="12"/>
        <v>2901.61</v>
      </c>
      <c r="AA25" s="69">
        <f t="shared" si="12"/>
        <v>4333.7700000000004</v>
      </c>
      <c r="AB25" s="69">
        <f t="shared" si="12"/>
        <v>5681.7000000000007</v>
      </c>
      <c r="AC25" s="68">
        <f t="shared" si="12"/>
        <v>5299.3150000000005</v>
      </c>
      <c r="AD25" s="68">
        <f t="shared" si="12"/>
        <v>8309.255000000001</v>
      </c>
      <c r="AE25" s="68">
        <f t="shared" si="12"/>
        <v>9812.9599999999991</v>
      </c>
      <c r="AF25" s="68">
        <f t="shared" si="12"/>
        <v>18458.019999999997</v>
      </c>
      <c r="AG25" s="66">
        <f t="shared" si="12"/>
        <v>5559.16</v>
      </c>
      <c r="AH25" s="66">
        <f t="shared" si="12"/>
        <v>5559.16</v>
      </c>
    </row>
    <row r="26" spans="1:34" s="32" customFormat="1" ht="20.100000000000001" customHeight="1" x14ac:dyDescent="0.25">
      <c r="A26" s="6" t="s">
        <v>67</v>
      </c>
      <c r="B26" s="49">
        <f>'Cálculo 2º Ano'!B27</f>
        <v>5207.0200000000004</v>
      </c>
      <c r="C26" s="70">
        <f>'Cálculo 2º Ano'!C27</f>
        <v>5207.0200000000004</v>
      </c>
      <c r="D26" s="70">
        <f>'Cálculo 2º Ano'!D27</f>
        <v>7273.2088000000003</v>
      </c>
      <c r="E26" s="70">
        <f>'Cálculo 2º Ano'!E27</f>
        <v>7273.2088000000003</v>
      </c>
      <c r="F26" s="70">
        <f>'Cálculo 2º Ano'!F27</f>
        <v>7273.2088000000003</v>
      </c>
      <c r="G26" s="70">
        <f>'Cálculo 2º Ano'!G27</f>
        <v>11799.423999999999</v>
      </c>
      <c r="H26" s="81">
        <f>'Cálculo 2º Ano'!H27</f>
        <v>6432.5872000000008</v>
      </c>
      <c r="I26" s="81">
        <f>'Cálculo 2º Ano'!I27</f>
        <v>7658.3104000000003</v>
      </c>
      <c r="J26" s="81">
        <f>'Cálculo 2º Ano'!J27</f>
        <v>7658.3104000000003</v>
      </c>
      <c r="K26" s="81">
        <f>'Cálculo 2º Ano'!K27</f>
        <v>6432.5872000000008</v>
      </c>
      <c r="L26" s="81">
        <f>'Cálculo 2º Ano'!L27</f>
        <v>6432.5872000000008</v>
      </c>
      <c r="M26" s="81">
        <f>'Cálculo 2º Ano'!M27</f>
        <v>7658.3104000000003</v>
      </c>
      <c r="N26" s="81">
        <f>'Cálculo 2º Ano'!N27</f>
        <v>6432.5872000000008</v>
      </c>
      <c r="O26" s="81">
        <f>'Cálculo 2º Ano'!O27</f>
        <v>7936.7704000000012</v>
      </c>
      <c r="P26" s="81">
        <f>'Cálculo 2º Ano'!P27</f>
        <v>7658.3104000000003</v>
      </c>
      <c r="Q26" s="81">
        <f>'Cálculo 2º Ano'!Q27</f>
        <v>7658.3104000000003</v>
      </c>
      <c r="R26" s="81">
        <f>'Cálculo 2º Ano'!R27</f>
        <v>7658.3104000000003</v>
      </c>
      <c r="S26" s="81">
        <f>'Cálculo 2º Ano'!S27</f>
        <v>10994.4328</v>
      </c>
      <c r="T26" s="81">
        <f>'Cálculo 2º Ano'!T27</f>
        <v>8858.387200000001</v>
      </c>
      <c r="U26" s="81">
        <f>'Cálculo 2º Ano'!U27</f>
        <v>8431.384</v>
      </c>
      <c r="V26" s="81">
        <f>'Cálculo 2º Ano'!V27</f>
        <v>7665.1743999999999</v>
      </c>
      <c r="W26" s="69">
        <f>'Cálculo 2º Ano'!W27</f>
        <v>7232.9920000000002</v>
      </c>
      <c r="X26" s="69">
        <f>'Cálculo 2º Ano'!X27</f>
        <v>6432.5872000000008</v>
      </c>
      <c r="Y26" s="69">
        <f>'Cálculo 2º Ano'!Y27</f>
        <v>6432.5872000000008</v>
      </c>
      <c r="Z26" s="69">
        <f>'Cálculo 2º Ano'!Z27</f>
        <v>8631.5632000000005</v>
      </c>
      <c r="AA26" s="69">
        <f>'Cálculo 2º Ano'!AA27</f>
        <v>13182.676000000001</v>
      </c>
      <c r="AB26" s="69">
        <f>'Cálculo 2º Ano'!AB27</f>
        <v>18089.141200000002</v>
      </c>
      <c r="AC26" s="68">
        <f>'Cálculo 2º Ano'!AC27</f>
        <v>16697.259800000003</v>
      </c>
      <c r="AD26" s="68">
        <f>'Cálculo 2º Ano'!AD27</f>
        <v>27653.441400000003</v>
      </c>
      <c r="AE26" s="68">
        <f>'Cálculo 2º Ano'!AE27</f>
        <v>33822.380799999999</v>
      </c>
      <c r="AF26" s="68">
        <f>'Cálculo 2º Ano'!AF27</f>
        <v>69785.830399999977</v>
      </c>
      <c r="AG26" s="66">
        <f>'Cálculo 2º Ano'!AG27</f>
        <v>17643.095600000001</v>
      </c>
      <c r="AH26" s="66">
        <f>'Cálculo 2º Ano'!AH27</f>
        <v>17643.095600000001</v>
      </c>
    </row>
    <row r="27" spans="1:34" s="37" customFormat="1" ht="20.100000000000001" customHeight="1" x14ac:dyDescent="0.25">
      <c r="A27" s="6" t="s">
        <v>11</v>
      </c>
      <c r="B27" s="49">
        <f>(B20-B19)/3</f>
        <v>601.33333333333337</v>
      </c>
      <c r="C27" s="70">
        <f t="shared" ref="C27:G27" si="13">(C20-C19)/3</f>
        <v>601.33333333333337</v>
      </c>
      <c r="D27" s="70">
        <f t="shared" si="13"/>
        <v>822.07999999999993</v>
      </c>
      <c r="E27" s="70">
        <f t="shared" si="13"/>
        <v>822.07999999999993</v>
      </c>
      <c r="F27" s="70">
        <f t="shared" si="13"/>
        <v>822.07999999999993</v>
      </c>
      <c r="G27" s="49">
        <f t="shared" si="13"/>
        <v>1305.6499999999999</v>
      </c>
      <c r="H27" s="81">
        <f>(H20-H19)/3</f>
        <v>601.33333333333337</v>
      </c>
      <c r="I27" s="81">
        <f t="shared" ref="I27:V27" si="14">(I20-I19)/3</f>
        <v>601.33333333333337</v>
      </c>
      <c r="J27" s="81">
        <f t="shared" si="14"/>
        <v>601.33333333333337</v>
      </c>
      <c r="K27" s="81">
        <f t="shared" si="14"/>
        <v>601.33333333333337</v>
      </c>
      <c r="L27" s="81">
        <f t="shared" si="14"/>
        <v>601.33333333333337</v>
      </c>
      <c r="M27" s="81">
        <f t="shared" si="14"/>
        <v>601.33333333333337</v>
      </c>
      <c r="N27" s="81">
        <f t="shared" si="14"/>
        <v>601.33333333333337</v>
      </c>
      <c r="O27" s="81">
        <f t="shared" si="14"/>
        <v>631.08333333333337</v>
      </c>
      <c r="P27" s="81">
        <f t="shared" si="14"/>
        <v>601.33333333333337</v>
      </c>
      <c r="Q27" s="81">
        <f t="shared" si="14"/>
        <v>601.33333333333337</v>
      </c>
      <c r="R27" s="81">
        <f t="shared" si="14"/>
        <v>601.33333333333337</v>
      </c>
      <c r="S27" s="81">
        <f t="shared" si="14"/>
        <v>957.75666666666666</v>
      </c>
      <c r="T27" s="81">
        <f t="shared" si="14"/>
        <v>729.54666666666674</v>
      </c>
      <c r="U27" s="81">
        <f t="shared" si="14"/>
        <v>814.88</v>
      </c>
      <c r="V27" s="81">
        <f t="shared" si="14"/>
        <v>602.06666666666661</v>
      </c>
      <c r="W27" s="69">
        <f>(W20-W19)/3</f>
        <v>686.84666666666669</v>
      </c>
      <c r="X27" s="69">
        <f t="shared" ref="X27:AB27" si="15">(X20-X19)/3</f>
        <v>601.33333333333337</v>
      </c>
      <c r="Y27" s="69">
        <f t="shared" si="15"/>
        <v>601.33333333333337</v>
      </c>
      <c r="Z27" s="69">
        <f t="shared" si="15"/>
        <v>836.26666666666677</v>
      </c>
      <c r="AA27" s="69">
        <f t="shared" si="15"/>
        <v>1313.6533333333334</v>
      </c>
      <c r="AB27" s="69">
        <f t="shared" si="15"/>
        <v>1762.9633333333334</v>
      </c>
      <c r="AC27" s="68">
        <f>(AC20-AC19)/3</f>
        <v>1504.5483333333334</v>
      </c>
      <c r="AD27" s="68">
        <f t="shared" ref="AD27:AF27" si="16">(AD20-AD19)/3</f>
        <v>2507.8616666666671</v>
      </c>
      <c r="AE27" s="68">
        <f t="shared" si="16"/>
        <v>3009.0966666666664</v>
      </c>
      <c r="AF27" s="68">
        <f t="shared" si="16"/>
        <v>5890.7833333333328</v>
      </c>
      <c r="AG27" s="66">
        <f>(AG20-AG19)/3</f>
        <v>1853.0533333333333</v>
      </c>
      <c r="AH27" s="66">
        <f>(AH20-AH19)/3</f>
        <v>1853.0533333333333</v>
      </c>
    </row>
    <row r="28" spans="1:34" s="32" customFormat="1" ht="45.75" customHeight="1" x14ac:dyDescent="0.25">
      <c r="A28" s="6" t="s">
        <v>68</v>
      </c>
      <c r="B28" s="49">
        <f t="shared" ref="B28:AH28" si="17">SUM(B24:B27)</f>
        <v>29260.353333333333</v>
      </c>
      <c r="C28" s="70">
        <f t="shared" si="17"/>
        <v>29260.353333333333</v>
      </c>
      <c r="D28" s="70">
        <f t="shared" si="17"/>
        <v>40156.408799999997</v>
      </c>
      <c r="E28" s="70">
        <f t="shared" si="17"/>
        <v>40156.408799999997</v>
      </c>
      <c r="F28" s="70">
        <f t="shared" si="17"/>
        <v>40156.408799999997</v>
      </c>
      <c r="G28" s="70">
        <f t="shared" si="17"/>
        <v>64025.423999999992</v>
      </c>
      <c r="H28" s="81">
        <f t="shared" si="17"/>
        <v>35592.450533333336</v>
      </c>
      <c r="I28" s="81">
        <f t="shared" si="17"/>
        <v>41925.353733333337</v>
      </c>
      <c r="J28" s="81">
        <f t="shared" si="17"/>
        <v>41925.353733333337</v>
      </c>
      <c r="K28" s="81">
        <f t="shared" si="17"/>
        <v>35592.450533333336</v>
      </c>
      <c r="L28" s="81">
        <f t="shared" si="17"/>
        <v>35592.450533333336</v>
      </c>
      <c r="M28" s="81">
        <f t="shared" si="17"/>
        <v>41925.353733333337</v>
      </c>
      <c r="N28" s="81">
        <f t="shared" si="17"/>
        <v>35592.450533333336</v>
      </c>
      <c r="O28" s="81">
        <f t="shared" si="17"/>
        <v>43393.813733333336</v>
      </c>
      <c r="P28" s="81">
        <f t="shared" si="17"/>
        <v>41925.353733333337</v>
      </c>
      <c r="Q28" s="81">
        <f t="shared" si="17"/>
        <v>41925.353733333337</v>
      </c>
      <c r="R28" s="81">
        <f t="shared" si="17"/>
        <v>41925.353733333337</v>
      </c>
      <c r="S28" s="81">
        <f t="shared" si="17"/>
        <v>59518.409466666672</v>
      </c>
      <c r="T28" s="81">
        <f t="shared" si="17"/>
        <v>48253.963866666665</v>
      </c>
      <c r="U28" s="81">
        <f t="shared" si="17"/>
        <v>46133.113999999987</v>
      </c>
      <c r="V28" s="81">
        <f t="shared" si="17"/>
        <v>41961.551066666667</v>
      </c>
      <c r="W28" s="69">
        <f t="shared" si="17"/>
        <v>39813.388666666659</v>
      </c>
      <c r="X28" s="69">
        <f t="shared" si="17"/>
        <v>35592.450533333336</v>
      </c>
      <c r="Y28" s="69">
        <f t="shared" si="17"/>
        <v>35592.450533333336</v>
      </c>
      <c r="Z28" s="69">
        <f t="shared" si="17"/>
        <v>47188.759866666667</v>
      </c>
      <c r="AA28" s="69">
        <f t="shared" si="17"/>
        <v>70835.339333333352</v>
      </c>
      <c r="AB28" s="69">
        <f t="shared" si="17"/>
        <v>93714.204533333337</v>
      </c>
      <c r="AC28" s="68">
        <f t="shared" si="17"/>
        <v>87092.903133333341</v>
      </c>
      <c r="AD28" s="68">
        <f t="shared" si="17"/>
        <v>138181.61806666668</v>
      </c>
      <c r="AE28" s="68">
        <f t="shared" si="17"/>
        <v>164399.95746666664</v>
      </c>
      <c r="AF28" s="68">
        <f t="shared" si="17"/>
        <v>315630.87373333325</v>
      </c>
      <c r="AG28" s="66">
        <f t="shared" si="17"/>
        <v>91765.228933333332</v>
      </c>
      <c r="AH28" s="66">
        <f t="shared" si="17"/>
        <v>91765.228933333332</v>
      </c>
    </row>
    <row r="29" spans="1:34" s="32" customFormat="1" ht="45.75" customHeight="1" thickBot="1" x14ac:dyDescent="0.3">
      <c r="A29" s="4" t="s">
        <v>69</v>
      </c>
      <c r="B29" s="53">
        <f>(B9)*(B28)</f>
        <v>0</v>
      </c>
      <c r="C29" s="82">
        <f t="shared" ref="C29:AH29" si="18">(C9)*(C28)</f>
        <v>0</v>
      </c>
      <c r="D29" s="82">
        <f t="shared" si="18"/>
        <v>0</v>
      </c>
      <c r="E29" s="82">
        <f t="shared" si="18"/>
        <v>0</v>
      </c>
      <c r="F29" s="82">
        <f t="shared" si="18"/>
        <v>0</v>
      </c>
      <c r="G29" s="82">
        <f t="shared" si="18"/>
        <v>0</v>
      </c>
      <c r="H29" s="83">
        <f t="shared" si="18"/>
        <v>0</v>
      </c>
      <c r="I29" s="83">
        <f t="shared" si="18"/>
        <v>0</v>
      </c>
      <c r="J29" s="83">
        <f t="shared" si="18"/>
        <v>0</v>
      </c>
      <c r="K29" s="83">
        <f t="shared" si="18"/>
        <v>0</v>
      </c>
      <c r="L29" s="83">
        <f t="shared" si="18"/>
        <v>0</v>
      </c>
      <c r="M29" s="83">
        <f t="shared" si="18"/>
        <v>0</v>
      </c>
      <c r="N29" s="83">
        <f t="shared" si="18"/>
        <v>0</v>
      </c>
      <c r="O29" s="83">
        <f t="shared" si="18"/>
        <v>0</v>
      </c>
      <c r="P29" s="83">
        <f t="shared" si="18"/>
        <v>0</v>
      </c>
      <c r="Q29" s="83">
        <f t="shared" si="18"/>
        <v>0</v>
      </c>
      <c r="R29" s="83">
        <f t="shared" si="18"/>
        <v>0</v>
      </c>
      <c r="S29" s="83">
        <f t="shared" si="18"/>
        <v>0</v>
      </c>
      <c r="T29" s="83">
        <f t="shared" si="18"/>
        <v>0</v>
      </c>
      <c r="U29" s="83">
        <f t="shared" si="18"/>
        <v>0</v>
      </c>
      <c r="V29" s="83">
        <f t="shared" si="18"/>
        <v>0</v>
      </c>
      <c r="W29" s="84">
        <f t="shared" si="18"/>
        <v>0</v>
      </c>
      <c r="X29" s="84">
        <f t="shared" si="18"/>
        <v>0</v>
      </c>
      <c r="Y29" s="84">
        <f t="shared" si="18"/>
        <v>0</v>
      </c>
      <c r="Z29" s="84">
        <f t="shared" si="18"/>
        <v>0</v>
      </c>
      <c r="AA29" s="84">
        <f t="shared" si="18"/>
        <v>0</v>
      </c>
      <c r="AB29" s="84">
        <f t="shared" si="18"/>
        <v>0</v>
      </c>
      <c r="AC29" s="85">
        <f t="shared" si="18"/>
        <v>0</v>
      </c>
      <c r="AD29" s="85">
        <f t="shared" si="18"/>
        <v>0</v>
      </c>
      <c r="AE29" s="85">
        <f t="shared" si="18"/>
        <v>0</v>
      </c>
      <c r="AF29" s="85">
        <f t="shared" si="18"/>
        <v>0</v>
      </c>
      <c r="AG29" s="86">
        <f t="shared" si="18"/>
        <v>0</v>
      </c>
      <c r="AH29" s="86">
        <f t="shared" si="18"/>
        <v>0</v>
      </c>
    </row>
    <row r="30" spans="1:34" s="32" customFormat="1" ht="20.100000000000001" customHeight="1" x14ac:dyDescent="0.25">
      <c r="A30" s="3" t="s">
        <v>61</v>
      </c>
      <c r="B30" s="92">
        <f>'PARC VENC - 1º ANO'!B29</f>
        <v>213.13499999999999</v>
      </c>
      <c r="C30" s="92">
        <f>'PARC VENC - 1º ANO'!C29</f>
        <v>213.13499999999999</v>
      </c>
      <c r="D30" s="92">
        <f>'PARC VENC - 1º ANO'!D29</f>
        <v>518.30499999999995</v>
      </c>
      <c r="E30" s="92">
        <f>'PARC VENC - 1º ANO'!E29</f>
        <v>518.30499999999995</v>
      </c>
      <c r="F30" s="92">
        <f>'PARC VENC - 1º ANO'!F29</f>
        <v>518.30499999999995</v>
      </c>
      <c r="G30" s="92">
        <f>'PARC VENC - 1º ANO'!G29</f>
        <v>745.74</v>
      </c>
      <c r="H30" s="88">
        <f>'PARC VENC - 1º ANO'!H29</f>
        <v>255</v>
      </c>
      <c r="I30" s="88">
        <f>'PARC VENC - 1º ANO'!I29</f>
        <v>240</v>
      </c>
      <c r="J30" s="88">
        <f>'PARC VENC - 1º ANO'!J29</f>
        <v>240</v>
      </c>
      <c r="K30" s="88">
        <f>'PARC VENC - 1º ANO'!K29</f>
        <v>337.8</v>
      </c>
      <c r="L30" s="88">
        <f>'PARC VENC - 1º ANO'!L29</f>
        <v>337.8</v>
      </c>
      <c r="M30" s="88">
        <f>'PARC VENC - 1º ANO'!M29</f>
        <v>159</v>
      </c>
      <c r="N30" s="88">
        <f>'PARC VENC - 1º ANO'!N29</f>
        <v>337.8</v>
      </c>
      <c r="O30" s="88">
        <f>'PARC VENC - 1º ANO'!O29</f>
        <v>373.8</v>
      </c>
      <c r="P30" s="88">
        <f>'PARC VENC - 1º ANO'!P29</f>
        <v>270</v>
      </c>
      <c r="Q30" s="88">
        <f>'PARC VENC - 1º ANO'!Q29</f>
        <v>270</v>
      </c>
      <c r="R30" s="88">
        <f>'PARC VENC - 1º ANO'!R29</f>
        <v>790.8</v>
      </c>
      <c r="S30" s="88">
        <f>'PARC VENC - 1º ANO'!S29</f>
        <v>300</v>
      </c>
      <c r="T30" s="88">
        <f>'PARC VENC - 1º ANO'!T29</f>
        <v>1050</v>
      </c>
      <c r="U30" s="88">
        <f>'PARC VENC - 1º ANO'!U29</f>
        <v>810</v>
      </c>
      <c r="V30" s="88">
        <f>'PARC VENC - 1º ANO'!V29</f>
        <v>270</v>
      </c>
      <c r="W30" s="95">
        <f>'PARC VENC - 1º ANO'!W29</f>
        <v>208.8</v>
      </c>
      <c r="X30" s="95">
        <f>'PARC VENC - 1º ANO'!X29</f>
        <v>178.8</v>
      </c>
      <c r="Y30" s="95">
        <f>'PARC VENC - 1º ANO'!Y29</f>
        <v>186</v>
      </c>
      <c r="Z30" s="95">
        <f>'PARC VENC - 1º ANO'!Z29</f>
        <v>234.6</v>
      </c>
      <c r="AA30" s="95">
        <f>'PARC VENC - 1º ANO'!AA29</f>
        <v>309.60000000000002</v>
      </c>
      <c r="AB30" s="95">
        <f>'PARC VENC - 1º ANO'!AB29</f>
        <v>492</v>
      </c>
      <c r="AC30" s="90"/>
      <c r="AD30" s="90"/>
      <c r="AE30" s="90"/>
      <c r="AF30" s="90"/>
      <c r="AG30" s="91">
        <f>'PARC VENC - 1º ANO'!AG29</f>
        <v>420</v>
      </c>
      <c r="AH30" s="91">
        <f>'PARC VENC - 1º ANO'!AH29</f>
        <v>420</v>
      </c>
    </row>
    <row r="31" spans="1:34" s="32" customFormat="1" ht="20.100000000000001" customHeight="1" x14ac:dyDescent="0.25">
      <c r="A31" s="22" t="s">
        <v>62</v>
      </c>
      <c r="B31" s="92">
        <f>'PARC VENC - 1º ANO'!B30</f>
        <v>426.27</v>
      </c>
      <c r="C31" s="92">
        <f>'PARC VENC - 1º ANO'!C30</f>
        <v>426.27</v>
      </c>
      <c r="D31" s="92">
        <f>'PARC VENC - 1º ANO'!D30</f>
        <v>1036.6099999999999</v>
      </c>
      <c r="E31" s="92">
        <f>'PARC VENC - 1º ANO'!E30</f>
        <v>1036.6099999999999</v>
      </c>
      <c r="F31" s="92">
        <f>'PARC VENC - 1º ANO'!F30</f>
        <v>1036.6099999999999</v>
      </c>
      <c r="G31" s="92">
        <f>'PARC VENC - 1º ANO'!G30</f>
        <v>1491.48</v>
      </c>
      <c r="H31" s="93">
        <f>'PARC VENC - 1º ANO'!H30</f>
        <v>510</v>
      </c>
      <c r="I31" s="93">
        <f>'PARC VENC - 1º ANO'!I30</f>
        <v>480</v>
      </c>
      <c r="J31" s="93">
        <f>'PARC VENC - 1º ANO'!J30</f>
        <v>480</v>
      </c>
      <c r="K31" s="93">
        <f>'PARC VENC - 1º ANO'!K30</f>
        <v>675.6</v>
      </c>
      <c r="L31" s="93">
        <f>'PARC VENC - 1º ANO'!L30</f>
        <v>675.6</v>
      </c>
      <c r="M31" s="93">
        <f>'PARC VENC - 1º ANO'!M30</f>
        <v>318</v>
      </c>
      <c r="N31" s="93">
        <f>'PARC VENC - 1º ANO'!N30</f>
        <v>675.6</v>
      </c>
      <c r="O31" s="93">
        <f>'PARC VENC - 1º ANO'!O30</f>
        <v>747.6</v>
      </c>
      <c r="P31" s="93">
        <f>'PARC VENC - 1º ANO'!P30</f>
        <v>540</v>
      </c>
      <c r="Q31" s="93">
        <f>'PARC VENC - 1º ANO'!Q30</f>
        <v>540</v>
      </c>
      <c r="R31" s="93">
        <f>'PARC VENC - 1º ANO'!R30</f>
        <v>1581.6</v>
      </c>
      <c r="S31" s="93">
        <f>'PARC VENC - 1º ANO'!S30</f>
        <v>600</v>
      </c>
      <c r="T31" s="93">
        <f>'PARC VENC - 1º ANO'!T30</f>
        <v>2100</v>
      </c>
      <c r="U31" s="93">
        <f>'PARC VENC - 1º ANO'!U30</f>
        <v>1620</v>
      </c>
      <c r="V31" s="93">
        <f>'PARC VENC - 1º ANO'!V30</f>
        <v>540</v>
      </c>
      <c r="W31" s="95">
        <f>'PARC VENC - 1º ANO'!W30</f>
        <v>417.6</v>
      </c>
      <c r="X31" s="95">
        <f>'PARC VENC - 1º ANO'!X30</f>
        <v>357.6</v>
      </c>
      <c r="Y31" s="95">
        <f>'PARC VENC - 1º ANO'!Y30</f>
        <v>372</v>
      </c>
      <c r="Z31" s="95">
        <f>'PARC VENC - 1º ANO'!Z30</f>
        <v>469.2</v>
      </c>
      <c r="AA31" s="95">
        <f>'PARC VENC - 1º ANO'!AA30</f>
        <v>619.20000000000005</v>
      </c>
      <c r="AB31" s="95">
        <f>'PARC VENC - 1º ANO'!AB30</f>
        <v>984</v>
      </c>
      <c r="AC31" s="96"/>
      <c r="AD31" s="96"/>
      <c r="AE31" s="96"/>
      <c r="AF31" s="96"/>
      <c r="AG31" s="97">
        <f>'PARC VENC - 1º ANO'!AG30</f>
        <v>840</v>
      </c>
      <c r="AH31" s="97">
        <f>'PARC VENC - 1º ANO'!AH30</f>
        <v>840</v>
      </c>
    </row>
    <row r="32" spans="1:34" s="32" customFormat="1" ht="20.100000000000001" customHeight="1" x14ac:dyDescent="0.25">
      <c r="A32" s="24" t="s">
        <v>52</v>
      </c>
      <c r="B32" s="98">
        <f>'PARC VENC - 1º ANO'!B31</f>
        <v>241.36</v>
      </c>
      <c r="C32" s="98">
        <f>'PARC VENC - 1º ANO'!C31</f>
        <v>241.36</v>
      </c>
      <c r="D32" s="98">
        <f>'PARC VENC - 1º ANO'!D31</f>
        <v>745.8</v>
      </c>
      <c r="E32" s="98">
        <f>'PARC VENC - 1º ANO'!E31</f>
        <v>745.8</v>
      </c>
      <c r="F32" s="98">
        <f>'PARC VENC - 1º ANO'!F31</f>
        <v>745.8</v>
      </c>
      <c r="G32" s="98">
        <f>'PARC VENC - 1º ANO'!G31</f>
        <v>871.31</v>
      </c>
      <c r="H32" s="99"/>
      <c r="I32" s="99"/>
      <c r="J32" s="99"/>
      <c r="K32" s="99"/>
      <c r="L32" s="99"/>
      <c r="M32" s="99"/>
      <c r="N32" s="99"/>
      <c r="O32" s="100"/>
      <c r="P32" s="100"/>
      <c r="Q32" s="100"/>
      <c r="R32" s="100"/>
      <c r="S32" s="100"/>
      <c r="T32" s="100"/>
      <c r="U32" s="100"/>
      <c r="V32" s="100"/>
      <c r="W32" s="101">
        <f>'PARC VENC - 1º ANO'!W31</f>
        <v>0</v>
      </c>
      <c r="X32" s="101">
        <f>'PARC VENC - 1º ANO'!X31</f>
        <v>0</v>
      </c>
      <c r="Y32" s="101">
        <f>'PARC VENC - 1º ANO'!Y31</f>
        <v>0</v>
      </c>
      <c r="Z32" s="101">
        <f>'PARC VENC - 1º ANO'!Z31</f>
        <v>0</v>
      </c>
      <c r="AA32" s="101">
        <f>'PARC VENC - 1º ANO'!AA31</f>
        <v>0</v>
      </c>
      <c r="AB32" s="101">
        <f>'PARC VENC - 1º ANO'!AB31</f>
        <v>0</v>
      </c>
      <c r="AC32" s="102"/>
      <c r="AD32" s="102"/>
      <c r="AE32" s="102"/>
      <c r="AF32" s="102"/>
      <c r="AG32" s="103"/>
      <c r="AH32" s="103"/>
    </row>
    <row r="33" spans="1:34" s="32" customFormat="1" ht="23.25" thickBot="1" x14ac:dyDescent="0.3">
      <c r="A33" s="142" t="s">
        <v>66</v>
      </c>
      <c r="B33" s="57">
        <f>((B22*B30)+(B23*B31)+(B21*B32))*B9</f>
        <v>0</v>
      </c>
      <c r="C33" s="104">
        <f t="shared" ref="C33:G33" si="19">((C22*C30)+(C23*C31)+(C21*C32))*C9</f>
        <v>0</v>
      </c>
      <c r="D33" s="104">
        <f t="shared" si="19"/>
        <v>0</v>
      </c>
      <c r="E33" s="104">
        <f t="shared" si="19"/>
        <v>0</v>
      </c>
      <c r="F33" s="104">
        <f t="shared" si="19"/>
        <v>0</v>
      </c>
      <c r="G33" s="57">
        <f t="shared" si="19"/>
        <v>0</v>
      </c>
      <c r="H33" s="105">
        <f>((H22*H30)+(H23*H31))*H9</f>
        <v>0</v>
      </c>
      <c r="I33" s="105">
        <f t="shared" ref="I33:AB33" si="20">((I22*I30)+(I23*I31))*I9</f>
        <v>0</v>
      </c>
      <c r="J33" s="105">
        <f t="shared" si="20"/>
        <v>0</v>
      </c>
      <c r="K33" s="105">
        <f t="shared" si="20"/>
        <v>0</v>
      </c>
      <c r="L33" s="105">
        <f t="shared" si="20"/>
        <v>0</v>
      </c>
      <c r="M33" s="105">
        <f t="shared" si="20"/>
        <v>0</v>
      </c>
      <c r="N33" s="105">
        <f t="shared" si="20"/>
        <v>0</v>
      </c>
      <c r="O33" s="105">
        <f t="shared" si="20"/>
        <v>0</v>
      </c>
      <c r="P33" s="105">
        <f t="shared" si="20"/>
        <v>0</v>
      </c>
      <c r="Q33" s="105">
        <f t="shared" si="20"/>
        <v>0</v>
      </c>
      <c r="R33" s="105">
        <f t="shared" si="20"/>
        <v>0</v>
      </c>
      <c r="S33" s="105">
        <f t="shared" si="20"/>
        <v>0</v>
      </c>
      <c r="T33" s="105">
        <f t="shared" si="20"/>
        <v>0</v>
      </c>
      <c r="U33" s="105">
        <f t="shared" si="20"/>
        <v>0</v>
      </c>
      <c r="V33" s="105">
        <f t="shared" si="20"/>
        <v>0</v>
      </c>
      <c r="W33" s="106">
        <f t="shared" si="20"/>
        <v>0</v>
      </c>
      <c r="X33" s="106">
        <f t="shared" si="20"/>
        <v>0</v>
      </c>
      <c r="Y33" s="106">
        <f t="shared" si="20"/>
        <v>0</v>
      </c>
      <c r="Z33" s="106">
        <f t="shared" si="20"/>
        <v>0</v>
      </c>
      <c r="AA33" s="106">
        <f t="shared" si="20"/>
        <v>0</v>
      </c>
      <c r="AB33" s="106">
        <f t="shared" si="20"/>
        <v>0</v>
      </c>
      <c r="AC33" s="143"/>
      <c r="AD33" s="143"/>
      <c r="AE33" s="143"/>
      <c r="AF33" s="143"/>
      <c r="AG33" s="107">
        <f>((AG22*AG30)+(AG23*AG31))*AG9</f>
        <v>0</v>
      </c>
      <c r="AH33" s="107">
        <f>((AH22*AH30)+(AH23*AH31))*AH9</f>
        <v>0</v>
      </c>
    </row>
    <row r="34" spans="1:34" s="32" customFormat="1" ht="20.100000000000001" customHeight="1" thickTop="1" x14ac:dyDescent="0.25">
      <c r="A34" s="21" t="s">
        <v>22</v>
      </c>
      <c r="B34" s="35">
        <f t="shared" ref="B34:AB34" si="21">B29+B33</f>
        <v>0</v>
      </c>
      <c r="C34" s="35">
        <f t="shared" si="21"/>
        <v>0</v>
      </c>
      <c r="D34" s="35">
        <f t="shared" si="21"/>
        <v>0</v>
      </c>
      <c r="E34" s="35">
        <f t="shared" si="21"/>
        <v>0</v>
      </c>
      <c r="F34" s="35">
        <f t="shared" si="21"/>
        <v>0</v>
      </c>
      <c r="G34" s="35">
        <f t="shared" si="21"/>
        <v>0</v>
      </c>
      <c r="H34" s="35">
        <f t="shared" si="21"/>
        <v>0</v>
      </c>
      <c r="I34" s="36">
        <f t="shared" si="21"/>
        <v>0</v>
      </c>
      <c r="J34" s="36">
        <f t="shared" si="21"/>
        <v>0</v>
      </c>
      <c r="K34" s="36">
        <f t="shared" si="21"/>
        <v>0</v>
      </c>
      <c r="L34" s="36">
        <f t="shared" si="21"/>
        <v>0</v>
      </c>
      <c r="M34" s="36">
        <f t="shared" si="21"/>
        <v>0</v>
      </c>
      <c r="N34" s="36">
        <f t="shared" si="21"/>
        <v>0</v>
      </c>
      <c r="O34" s="36">
        <f t="shared" si="21"/>
        <v>0</v>
      </c>
      <c r="P34" s="36">
        <f t="shared" si="21"/>
        <v>0</v>
      </c>
      <c r="Q34" s="36">
        <f t="shared" si="21"/>
        <v>0</v>
      </c>
      <c r="R34" s="36">
        <f t="shared" si="21"/>
        <v>0</v>
      </c>
      <c r="S34" s="36">
        <f t="shared" si="21"/>
        <v>0</v>
      </c>
      <c r="T34" s="36">
        <f t="shared" si="21"/>
        <v>0</v>
      </c>
      <c r="U34" s="36">
        <f t="shared" si="21"/>
        <v>0</v>
      </c>
      <c r="V34" s="36">
        <f t="shared" si="21"/>
        <v>0</v>
      </c>
      <c r="W34" s="36">
        <f t="shared" si="21"/>
        <v>0</v>
      </c>
      <c r="X34" s="36">
        <f t="shared" si="21"/>
        <v>0</v>
      </c>
      <c r="Y34" s="36">
        <f t="shared" si="21"/>
        <v>0</v>
      </c>
      <c r="Z34" s="36">
        <f t="shared" si="21"/>
        <v>0</v>
      </c>
      <c r="AA34" s="36">
        <f t="shared" si="21"/>
        <v>0</v>
      </c>
      <c r="AB34" s="36">
        <f t="shared" si="21"/>
        <v>0</v>
      </c>
      <c r="AC34" s="36">
        <f>AC29</f>
        <v>0</v>
      </c>
      <c r="AD34" s="36">
        <f t="shared" ref="AD34:AF34" si="22">AD29</f>
        <v>0</v>
      </c>
      <c r="AE34" s="36">
        <f t="shared" si="22"/>
        <v>0</v>
      </c>
      <c r="AF34" s="36">
        <f t="shared" si="22"/>
        <v>0</v>
      </c>
      <c r="AG34" s="36">
        <f>AG29+AG33</f>
        <v>0</v>
      </c>
      <c r="AH34" s="36">
        <f>AH29+AH33</f>
        <v>0</v>
      </c>
    </row>
    <row r="35" spans="1:34" s="17" customFormat="1" ht="12" x14ac:dyDescent="0.2">
      <c r="E35" s="18"/>
    </row>
    <row r="36" spans="1:34" ht="17.25" customHeight="1" x14ac:dyDescent="0.2">
      <c r="A36" s="20">
        <f>SUM(B34:AH34)</f>
        <v>0</v>
      </c>
    </row>
    <row r="37" spans="1:34" x14ac:dyDescent="0.2">
      <c r="B37" s="17"/>
      <c r="AC37" s="16"/>
    </row>
    <row r="38" spans="1:34" ht="9.75" customHeight="1" x14ac:dyDescent="0.2"/>
  </sheetData>
  <pageMargins left="1.1811023622047245" right="0.51181102362204722" top="0.6692913385826772" bottom="0.6692913385826772" header="0" footer="0"/>
  <pageSetup paperSize="9" orientation="portrait" r:id="rId1"/>
  <headerFooter>
    <oddFooter xml:space="preserve">&amp;R&amp;8CPPRS/CRH/SES&gt;versão 2.8 | Data 19 01 2026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36"/>
  <sheetViews>
    <sheetView showGridLines="0" tabSelected="1" topLeftCell="A9" zoomScaleNormal="100" workbookViewId="0">
      <selection activeCell="K37" sqref="K37"/>
    </sheetView>
  </sheetViews>
  <sheetFormatPr defaultColWidth="9.140625" defaultRowHeight="11.25" x14ac:dyDescent="0.2"/>
  <cols>
    <col min="1" max="1" width="27.140625" style="1" customWidth="1"/>
    <col min="2" max="2" width="14.42578125" style="1" customWidth="1"/>
    <col min="3" max="7" width="12.7109375" style="1" customWidth="1"/>
    <col min="8" max="10" width="13.5703125" style="1" customWidth="1"/>
    <col min="11" max="11" width="12.5703125" style="1" customWidth="1"/>
    <col min="12" max="12" width="12.140625" style="1" customWidth="1"/>
    <col min="13" max="13" width="12.5703125" style="1" customWidth="1"/>
    <col min="14" max="15" width="13.5703125" style="1" customWidth="1"/>
    <col min="16" max="16" width="12.42578125" style="1" customWidth="1"/>
    <col min="17" max="17" width="12.85546875" style="1" customWidth="1"/>
    <col min="18" max="18" width="13.5703125" style="1" customWidth="1"/>
    <col min="19" max="19" width="14" style="1" customWidth="1"/>
    <col min="20" max="20" width="13.85546875" style="1" customWidth="1"/>
    <col min="21" max="28" width="13" style="1" customWidth="1"/>
    <col min="29" max="29" width="14.42578125" style="1" customWidth="1"/>
    <col min="30" max="30" width="13.42578125" style="1" customWidth="1"/>
    <col min="31" max="31" width="14.42578125" style="1" customWidth="1"/>
    <col min="32" max="32" width="14.7109375" style="1" customWidth="1"/>
    <col min="33" max="33" width="12.140625" style="1" customWidth="1"/>
    <col min="34" max="34" width="12.140625" style="1" bestFit="1" customWidth="1"/>
    <col min="35" max="16384" width="9.140625" style="1"/>
  </cols>
  <sheetData>
    <row r="1" spans="1:34" ht="15.75" x14ac:dyDescent="0.25">
      <c r="A1" s="12" t="s">
        <v>44</v>
      </c>
    </row>
    <row r="2" spans="1:34" ht="15.75" x14ac:dyDescent="0.25">
      <c r="A2" s="2" t="s">
        <v>48</v>
      </c>
    </row>
    <row r="3" spans="1:34" ht="15.75" x14ac:dyDescent="0.25">
      <c r="A3" s="2"/>
    </row>
    <row r="4" spans="1:34" ht="15.75" x14ac:dyDescent="0.25">
      <c r="A4" s="15" t="s">
        <v>51</v>
      </c>
    </row>
    <row r="5" spans="1:34" ht="3.75" customHeight="1" x14ac:dyDescent="0.25">
      <c r="A5" s="15"/>
    </row>
    <row r="6" spans="1:34" ht="3.75" customHeight="1" x14ac:dyDescent="0.25">
      <c r="A6" s="2"/>
    </row>
    <row r="7" spans="1:34" ht="3.75" customHeight="1" x14ac:dyDescent="0.2"/>
    <row r="8" spans="1:34" s="31" customFormat="1" ht="75" customHeight="1" thickBot="1" x14ac:dyDescent="0.3">
      <c r="A8" s="7" t="s">
        <v>7</v>
      </c>
      <c r="B8" s="10" t="s">
        <v>33</v>
      </c>
      <c r="C8" s="10" t="s">
        <v>34</v>
      </c>
      <c r="D8" s="10" t="s">
        <v>35</v>
      </c>
      <c r="E8" s="10" t="s">
        <v>36</v>
      </c>
      <c r="F8" s="10" t="s">
        <v>37</v>
      </c>
      <c r="G8" s="10" t="s">
        <v>38</v>
      </c>
      <c r="H8" s="8" t="s">
        <v>12</v>
      </c>
      <c r="I8" s="8" t="s">
        <v>0</v>
      </c>
      <c r="J8" s="8" t="s">
        <v>30</v>
      </c>
      <c r="K8" s="8" t="s">
        <v>13</v>
      </c>
      <c r="L8" s="8" t="s">
        <v>14</v>
      </c>
      <c r="M8" s="8" t="s">
        <v>31</v>
      </c>
      <c r="N8" s="8" t="s">
        <v>15</v>
      </c>
      <c r="O8" s="8" t="s">
        <v>1</v>
      </c>
      <c r="P8" s="8" t="s">
        <v>2</v>
      </c>
      <c r="Q8" s="8" t="s">
        <v>3</v>
      </c>
      <c r="R8" s="8" t="s">
        <v>45</v>
      </c>
      <c r="S8" s="8" t="s">
        <v>4</v>
      </c>
      <c r="T8" s="8" t="s">
        <v>5</v>
      </c>
      <c r="U8" s="8" t="s">
        <v>6</v>
      </c>
      <c r="V8" s="8" t="s">
        <v>32</v>
      </c>
      <c r="W8" s="14" t="s">
        <v>24</v>
      </c>
      <c r="X8" s="14" t="s">
        <v>25</v>
      </c>
      <c r="Y8" s="14" t="s">
        <v>26</v>
      </c>
      <c r="Z8" s="14" t="s">
        <v>27</v>
      </c>
      <c r="AA8" s="14" t="s">
        <v>28</v>
      </c>
      <c r="AB8" s="14" t="s">
        <v>29</v>
      </c>
      <c r="AC8" s="9" t="s">
        <v>16</v>
      </c>
      <c r="AD8" s="9" t="s">
        <v>17</v>
      </c>
      <c r="AE8" s="9" t="s">
        <v>18</v>
      </c>
      <c r="AF8" s="9" t="s">
        <v>39</v>
      </c>
      <c r="AG8" s="11" t="s">
        <v>41</v>
      </c>
      <c r="AH8" s="11" t="s">
        <v>42</v>
      </c>
    </row>
    <row r="9" spans="1:34" s="32" customFormat="1" ht="20.100000000000001" customHeight="1" x14ac:dyDescent="0.25">
      <c r="A9" s="5" t="s">
        <v>23</v>
      </c>
      <c r="B9" s="108">
        <f>'PARC VENC - 1º ANO'!B9</f>
        <v>0</v>
      </c>
      <c r="C9" s="109">
        <f>'PARC VENC - 1º ANO'!C9</f>
        <v>0</v>
      </c>
      <c r="D9" s="109">
        <f>'PARC VENC - 1º ANO'!D9</f>
        <v>0</v>
      </c>
      <c r="E9" s="109">
        <f>'PARC VENC - 1º ANO'!E9</f>
        <v>0</v>
      </c>
      <c r="F9" s="109">
        <f>'PARC VENC - 1º ANO'!F9</f>
        <v>0</v>
      </c>
      <c r="G9" s="109">
        <f>'PARC VENC - 1º ANO'!G9</f>
        <v>0</v>
      </c>
      <c r="H9" s="110">
        <f>'PARC VENC - 1º ANO'!H9</f>
        <v>0</v>
      </c>
      <c r="I9" s="110">
        <f>'PARC VENC - 1º ANO'!I9</f>
        <v>0</v>
      </c>
      <c r="J9" s="110">
        <f>'PARC VENC - 1º ANO'!J9</f>
        <v>0</v>
      </c>
      <c r="K9" s="110">
        <f>'PARC VENC - 1º ANO'!K9</f>
        <v>0</v>
      </c>
      <c r="L9" s="110">
        <f>'PARC VENC - 1º ANO'!L9</f>
        <v>0</v>
      </c>
      <c r="M9" s="110">
        <f>'PARC VENC - 1º ANO'!M9</f>
        <v>0</v>
      </c>
      <c r="N9" s="110">
        <f>'PARC VENC - 1º ANO'!N9</f>
        <v>0</v>
      </c>
      <c r="O9" s="110">
        <f>'PARC VENC - 1º ANO'!O9</f>
        <v>0</v>
      </c>
      <c r="P9" s="110">
        <f>'PARC VENC - 1º ANO'!P9</f>
        <v>0</v>
      </c>
      <c r="Q9" s="110">
        <f>'PARC VENC - 1º ANO'!Q9</f>
        <v>0</v>
      </c>
      <c r="R9" s="110">
        <f>'PARC VENC - 1º ANO'!R9</f>
        <v>0</v>
      </c>
      <c r="S9" s="110">
        <f>'PARC VENC - 1º ANO'!S9</f>
        <v>0</v>
      </c>
      <c r="T9" s="110">
        <f>'PARC VENC - 1º ANO'!T9</f>
        <v>0</v>
      </c>
      <c r="U9" s="110">
        <f>'PARC VENC - 1º ANO'!U9</f>
        <v>0</v>
      </c>
      <c r="V9" s="110">
        <f>'PARC VENC - 1º ANO'!V9</f>
        <v>0</v>
      </c>
      <c r="W9" s="111">
        <f>'PARC VENC - 1º ANO'!W9</f>
        <v>0</v>
      </c>
      <c r="X9" s="111">
        <f>'PARC VENC - 1º ANO'!X9</f>
        <v>0</v>
      </c>
      <c r="Y9" s="111">
        <f>'PARC VENC - 1º ANO'!Y9</f>
        <v>0</v>
      </c>
      <c r="Z9" s="111">
        <f>'PARC VENC - 1º ANO'!Z9</f>
        <v>0</v>
      </c>
      <c r="AA9" s="111">
        <f>'PARC VENC - 1º ANO'!AA9</f>
        <v>0</v>
      </c>
      <c r="AB9" s="111">
        <f>'PARC VENC - 1º ANO'!AB9</f>
        <v>0</v>
      </c>
      <c r="AC9" s="112">
        <f>'PARC VENC - 1º ANO'!AC9</f>
        <v>0</v>
      </c>
      <c r="AD9" s="112">
        <f>'PARC VENC - 1º ANO'!AD9</f>
        <v>0</v>
      </c>
      <c r="AE9" s="112">
        <f>'PARC VENC - 1º ANO'!AE9</f>
        <v>0</v>
      </c>
      <c r="AF9" s="112">
        <f>'PARC VENC - 1º ANO'!AF9</f>
        <v>0</v>
      </c>
      <c r="AG9" s="113">
        <f>'PARC VENC - 1º ANO'!AG9</f>
        <v>0</v>
      </c>
      <c r="AH9" s="13">
        <f>'PARC VENC - 1º ANO'!AH9</f>
        <v>0</v>
      </c>
    </row>
    <row r="10" spans="1:34" s="32" customFormat="1" ht="20.100000000000001" customHeight="1" x14ac:dyDescent="0.25">
      <c r="A10" s="6" t="s">
        <v>64</v>
      </c>
      <c r="B10" s="48">
        <f>'PARC VENC - 1º ANO'!B10</f>
        <v>676.22</v>
      </c>
      <c r="C10" s="63">
        <f>'PARC VENC - 1º ANO'!C10</f>
        <v>676.22</v>
      </c>
      <c r="D10" s="63">
        <f>'PARC VENC - 1º ANO'!D10</f>
        <v>1088.07</v>
      </c>
      <c r="E10" s="63">
        <f>'PARC VENC - 1º ANO'!E10</f>
        <v>1088.07</v>
      </c>
      <c r="F10" s="63">
        <f>'PARC VENC - 1º ANO'!F10</f>
        <v>1088.07</v>
      </c>
      <c r="G10" s="63">
        <f>'PARC VENC - 1º ANO'!G10</f>
        <v>1450.76</v>
      </c>
      <c r="H10" s="64">
        <f>'PARC VENC - 1º ANO'!H10</f>
        <v>362.39</v>
      </c>
      <c r="I10" s="64">
        <f>'PARC VENC - 1º ANO'!I10</f>
        <v>319.49</v>
      </c>
      <c r="J10" s="64">
        <f>'PARC VENC - 1º ANO'!J10</f>
        <v>319.49</v>
      </c>
      <c r="K10" s="64">
        <f>'PARC VENC - 1º ANO'!K10</f>
        <v>371.26</v>
      </c>
      <c r="L10" s="64">
        <f>'PARC VENC - 1º ANO'!L10</f>
        <v>534.61</v>
      </c>
      <c r="M10" s="64">
        <f>'PARC VENC - 1º ANO'!M10</f>
        <v>371.26</v>
      </c>
      <c r="N10" s="64">
        <f>'PARC VENC - 1º ANO'!N10</f>
        <v>371.26</v>
      </c>
      <c r="O10" s="64">
        <f>'PARC VENC - 1º ANO'!O10</f>
        <v>534.61</v>
      </c>
      <c r="P10" s="64">
        <f>'PARC VENC - 1º ANO'!P10</f>
        <v>446.69</v>
      </c>
      <c r="Q10" s="64">
        <f>'PARC VENC - 1º ANO'!Q10</f>
        <v>446.69</v>
      </c>
      <c r="R10" s="64">
        <f>'PARC VENC - 1º ANO'!R10</f>
        <v>807.6</v>
      </c>
      <c r="S10" s="64">
        <f>'PARC VENC - 1º ANO'!S10</f>
        <v>1236.23</v>
      </c>
      <c r="T10" s="64">
        <f>'PARC VENC - 1º ANO'!T10</f>
        <v>807.6</v>
      </c>
      <c r="U10" s="64">
        <f>'PARC VENC - 1º ANO'!U10</f>
        <v>807.6</v>
      </c>
      <c r="V10" s="64">
        <f>'PARC VENC - 1º ANO'!V10</f>
        <v>783.93</v>
      </c>
      <c r="W10" s="67">
        <f>'PARC VENC - 1º ANO'!W10</f>
        <v>1646.7</v>
      </c>
      <c r="X10" s="67">
        <f>'PARC VENC - 1º ANO'!X10</f>
        <v>1147.03</v>
      </c>
      <c r="Y10" s="67">
        <f>'PARC VENC - 1º ANO'!Y10</f>
        <v>1325.53</v>
      </c>
      <c r="Z10" s="67">
        <f>'PARC VENC - 1º ANO'!Z10</f>
        <v>2045.68</v>
      </c>
      <c r="AA10" s="67">
        <f>'PARC VENC - 1º ANO'!AA10</f>
        <v>3330.05</v>
      </c>
      <c r="AB10" s="67">
        <f>'PARC VENC - 1º ANO'!AB10</f>
        <v>5288.89</v>
      </c>
      <c r="AC10" s="65">
        <f>'PARC VENC - 1º ANO'!AC10</f>
        <v>1575.87</v>
      </c>
      <c r="AD10" s="65">
        <f>'PARC VENC - 1º ANO'!AD10</f>
        <v>2626.46</v>
      </c>
      <c r="AE10" s="65">
        <f>'PARC VENC - 1º ANO'!AE10</f>
        <v>3151.75</v>
      </c>
      <c r="AF10" s="65">
        <f>'PARC VENC - 1º ANO'!AF10</f>
        <v>5252.91</v>
      </c>
      <c r="AG10" s="66">
        <f>'PARC VENC - 1º ANO'!AG10</f>
        <v>743.36</v>
      </c>
      <c r="AH10" s="33">
        <f>'PARC VENC - 1º ANO'!AH10</f>
        <v>743.36</v>
      </c>
    </row>
    <row r="11" spans="1:34" s="32" customFormat="1" ht="20.100000000000001" customHeight="1" x14ac:dyDescent="0.25">
      <c r="A11" s="6" t="s">
        <v>8</v>
      </c>
      <c r="B11" s="48">
        <f>'PARC VENC - 1º ANO'!B11</f>
        <v>390.71</v>
      </c>
      <c r="C11" s="63">
        <f>'PARC VENC - 1º ANO'!C11</f>
        <v>390.71</v>
      </c>
      <c r="D11" s="63">
        <f>'PARC VENC - 1º ANO'!D11</f>
        <v>1378.17</v>
      </c>
      <c r="E11" s="63">
        <f>'PARC VENC - 1º ANO'!E11</f>
        <v>1378.17</v>
      </c>
      <c r="F11" s="63">
        <f>'PARC VENC - 1º ANO'!F11</f>
        <v>1378.17</v>
      </c>
      <c r="G11" s="63">
        <f>'PARC VENC - 1º ANO'!G11</f>
        <v>2466.19</v>
      </c>
      <c r="H11" s="64">
        <f>'PARC VENC - 1º ANO'!H11</f>
        <v>611.95000000000005</v>
      </c>
      <c r="I11" s="64">
        <f>'PARC VENC - 1º ANO'!I11</f>
        <v>611.95000000000005</v>
      </c>
      <c r="J11" s="64">
        <f>'PARC VENC - 1º ANO'!J11</f>
        <v>611.95000000000005</v>
      </c>
      <c r="K11" s="64">
        <f>'PARC VENC - 1º ANO'!K11</f>
        <v>650.78</v>
      </c>
      <c r="L11" s="64">
        <f>'PARC VENC - 1º ANO'!L11</f>
        <v>813.47</v>
      </c>
      <c r="M11" s="64">
        <f>'PARC VENC - 1º ANO'!M11</f>
        <v>650.78</v>
      </c>
      <c r="N11" s="64">
        <f>'PARC VENC - 1º ANO'!N11</f>
        <v>650.78</v>
      </c>
      <c r="O11" s="64">
        <f>'PARC VENC - 1º ANO'!O11</f>
        <v>813.47</v>
      </c>
      <c r="P11" s="64">
        <f>'PARC VENC - 1º ANO'!P11</f>
        <v>718.57</v>
      </c>
      <c r="Q11" s="64">
        <f>'PARC VENC - 1º ANO'!Q11</f>
        <v>718.57</v>
      </c>
      <c r="R11" s="64">
        <f>'PARC VENC - 1º ANO'!R11</f>
        <v>867.71</v>
      </c>
      <c r="S11" s="64">
        <f>'PARC VENC - 1º ANO'!S11</f>
        <v>1637.04</v>
      </c>
      <c r="T11" s="64">
        <f>'PARC VENC - 1º ANO'!T11</f>
        <v>1115.82</v>
      </c>
      <c r="U11" s="64">
        <f>'PARC VENC - 1º ANO'!U11</f>
        <v>1637.04</v>
      </c>
      <c r="V11" s="64">
        <f>'PARC VENC - 1º ANO'!V11</f>
        <v>1022.27</v>
      </c>
      <c r="W11" s="67">
        <f>'PARC VENC - 1º ANO'!W11</f>
        <v>0</v>
      </c>
      <c r="X11" s="67">
        <f>'PARC VENC - 1º ANO'!X11</f>
        <v>0</v>
      </c>
      <c r="Y11" s="67">
        <f>'PARC VENC - 1º ANO'!Y11</f>
        <v>0</v>
      </c>
      <c r="Z11" s="67">
        <f>'PARC VENC - 1º ANO'!Z11</f>
        <v>0</v>
      </c>
      <c r="AA11" s="67">
        <f>'PARC VENC - 1º ANO'!AA11</f>
        <v>0</v>
      </c>
      <c r="AB11" s="67">
        <f>'PARC VENC - 1º ANO'!AB11</f>
        <v>0</v>
      </c>
      <c r="AC11" s="65">
        <f>'PARC VENC - 1º ANO'!AC11</f>
        <v>622.15</v>
      </c>
      <c r="AD11" s="65">
        <f>'PARC VENC - 1º ANO'!AD11</f>
        <v>1037.75</v>
      </c>
      <c r="AE11" s="65">
        <f>'PARC VENC - 1º ANO'!AE11</f>
        <v>1244.29</v>
      </c>
      <c r="AF11" s="65">
        <f>'PARC VENC - 1º ANO'!AF11</f>
        <v>2074.2399999999998</v>
      </c>
      <c r="AG11" s="66">
        <f>'PARC VENC - 1º ANO'!AG11</f>
        <v>0</v>
      </c>
      <c r="AH11" s="33">
        <f>'PARC VENC - 1º ANO'!AH11</f>
        <v>0</v>
      </c>
    </row>
    <row r="12" spans="1:34" s="32" customFormat="1" ht="20.100000000000001" customHeight="1" x14ac:dyDescent="0.25">
      <c r="A12" s="6" t="s">
        <v>9</v>
      </c>
      <c r="B12" s="48">
        <f>'PARC VENC - 1º ANO'!B12</f>
        <v>737.07</v>
      </c>
      <c r="C12" s="63">
        <f>'PARC VENC - 1º ANO'!C12</f>
        <v>737.07</v>
      </c>
      <c r="D12" s="63">
        <f>'PARC VENC - 1º ANO'!D12</f>
        <v>0</v>
      </c>
      <c r="E12" s="63">
        <f>'PARC VENC - 1º ANO'!E12</f>
        <v>0</v>
      </c>
      <c r="F12" s="63">
        <f>'PARC VENC - 1º ANO'!F12</f>
        <v>0</v>
      </c>
      <c r="G12" s="63">
        <f>'PARC VENC - 1º ANO'!G12</f>
        <v>0</v>
      </c>
      <c r="H12" s="64">
        <f>'PARC VENC - 1º ANO'!H12</f>
        <v>829.66</v>
      </c>
      <c r="I12" s="64">
        <f>'PARC VENC - 1º ANO'!I12</f>
        <v>872.56</v>
      </c>
      <c r="J12" s="64">
        <f>'PARC VENC - 1º ANO'!J12</f>
        <v>872.56</v>
      </c>
      <c r="K12" s="64">
        <f>'PARC VENC - 1º ANO'!K12</f>
        <v>781.96</v>
      </c>
      <c r="L12" s="64">
        <f>'PARC VENC - 1º ANO'!L12</f>
        <v>455.92</v>
      </c>
      <c r="M12" s="64">
        <f>'PARC VENC - 1º ANO'!M12</f>
        <v>781.96</v>
      </c>
      <c r="N12" s="64">
        <f>'PARC VENC - 1º ANO'!N12</f>
        <v>781.96</v>
      </c>
      <c r="O12" s="64">
        <f>'PARC VENC - 1º ANO'!O12</f>
        <v>455.92</v>
      </c>
      <c r="P12" s="64">
        <f>'PARC VENC - 1º ANO'!P12</f>
        <v>638.74</v>
      </c>
      <c r="Q12" s="64">
        <f>'PARC VENC - 1º ANO'!Q12</f>
        <v>638.74</v>
      </c>
      <c r="R12" s="64">
        <f>'PARC VENC - 1º ANO'!R12</f>
        <v>128.69</v>
      </c>
      <c r="S12" s="64">
        <f>'PARC VENC - 1º ANO'!S12</f>
        <v>0</v>
      </c>
      <c r="T12" s="64">
        <f>'PARC VENC - 1º ANO'!T12</f>
        <v>0</v>
      </c>
      <c r="U12" s="64">
        <f>'PARC VENC - 1º ANO'!U12</f>
        <v>0</v>
      </c>
      <c r="V12" s="64">
        <f>'PARC VENC - 1º ANO'!V12</f>
        <v>0</v>
      </c>
      <c r="W12" s="67">
        <f>'PARC VENC - 1º ANO'!W12</f>
        <v>0</v>
      </c>
      <c r="X12" s="67">
        <f>'PARC VENC - 1º ANO'!X12</f>
        <v>302.25</v>
      </c>
      <c r="Y12" s="67">
        <f>'PARC VENC - 1º ANO'!Y12</f>
        <v>123.75</v>
      </c>
      <c r="Z12" s="67">
        <f>'PARC VENC - 1º ANO'!Z12</f>
        <v>0</v>
      </c>
      <c r="AA12" s="67">
        <f>'PARC VENC - 1º ANO'!AA12</f>
        <v>0</v>
      </c>
      <c r="AB12" s="67">
        <f>'PARC VENC - 1º ANO'!AB12</f>
        <v>0</v>
      </c>
      <c r="AC12" s="65">
        <f>'PARC VENC - 1º ANO'!AC12</f>
        <v>0</v>
      </c>
      <c r="AD12" s="65">
        <f>'PARC VENC - 1º ANO'!AD12</f>
        <v>0</v>
      </c>
      <c r="AE12" s="65">
        <f>'PARC VENC - 1º ANO'!AE12</f>
        <v>0</v>
      </c>
      <c r="AF12" s="65">
        <f>'PARC VENC - 1º ANO'!AF12</f>
        <v>0</v>
      </c>
      <c r="AG12" s="66">
        <f>'PARC VENC - 1º ANO'!AG12</f>
        <v>0</v>
      </c>
      <c r="AH12" s="33">
        <f>'PARC VENC - 1º ANO'!AH12</f>
        <v>0</v>
      </c>
    </row>
    <row r="13" spans="1:34" s="32" customFormat="1" ht="20.100000000000001" customHeight="1" x14ac:dyDescent="0.25">
      <c r="A13" s="6" t="s">
        <v>65</v>
      </c>
      <c r="B13" s="48">
        <f>'PARC VENC - 1º ANO'!B13</f>
        <v>0</v>
      </c>
      <c r="C13" s="63">
        <f>'PARC VENC - 1º ANO'!C13</f>
        <v>0</v>
      </c>
      <c r="D13" s="63">
        <f>'PARC VENC - 1º ANO'!D13</f>
        <v>0</v>
      </c>
      <c r="E13" s="63">
        <f>'PARC VENC - 1º ANO'!E13</f>
        <v>0</v>
      </c>
      <c r="F13" s="63">
        <f>'PARC VENC - 1º ANO'!F13</f>
        <v>0</v>
      </c>
      <c r="G13" s="63">
        <f>'PARC VENC - 1º ANO'!G13</f>
        <v>0</v>
      </c>
      <c r="H13" s="64">
        <f>'PARC VENC - 1º ANO'!H13</f>
        <v>0</v>
      </c>
      <c r="I13" s="64">
        <f>'PARC VENC - 1º ANO'!I13</f>
        <v>0</v>
      </c>
      <c r="J13" s="64">
        <f>'PARC VENC - 1º ANO'!J13</f>
        <v>0</v>
      </c>
      <c r="K13" s="64">
        <f>'PARC VENC - 1º ANO'!K13</f>
        <v>0</v>
      </c>
      <c r="L13" s="64">
        <f>'PARC VENC - 1º ANO'!L13</f>
        <v>0</v>
      </c>
      <c r="M13" s="64">
        <f>'PARC VENC - 1º ANO'!M13</f>
        <v>0</v>
      </c>
      <c r="N13" s="64">
        <f>'PARC VENC - 1º ANO'!N13</f>
        <v>0</v>
      </c>
      <c r="O13" s="64">
        <f>'PARC VENC - 1º ANO'!O13</f>
        <v>89.25</v>
      </c>
      <c r="P13" s="64">
        <f>'PARC VENC - 1º ANO'!P13</f>
        <v>0</v>
      </c>
      <c r="Q13" s="64">
        <f>'PARC VENC - 1º ANO'!Q13</f>
        <v>0</v>
      </c>
      <c r="R13" s="64">
        <f>'PARC VENC - 1º ANO'!R13</f>
        <v>0</v>
      </c>
      <c r="S13" s="64">
        <f>'PARC VENC - 1º ANO'!S13</f>
        <v>0</v>
      </c>
      <c r="T13" s="64">
        <f>'PARC VENC - 1º ANO'!T13</f>
        <v>265.22000000000003</v>
      </c>
      <c r="U13" s="64">
        <f>'PARC VENC - 1º ANO'!U13</f>
        <v>0</v>
      </c>
      <c r="V13" s="64">
        <f>'PARC VENC - 1º ANO'!V13</f>
        <v>0</v>
      </c>
      <c r="W13" s="67">
        <f>'PARC VENC - 1º ANO'!W13</f>
        <v>0</v>
      </c>
      <c r="X13" s="67">
        <f>'PARC VENC - 1º ANO'!X13</f>
        <v>0</v>
      </c>
      <c r="Y13" s="67">
        <f>'PARC VENC - 1º ANO'!Y13</f>
        <v>0</v>
      </c>
      <c r="Z13" s="67">
        <f>'PARC VENC - 1º ANO'!Z13</f>
        <v>0</v>
      </c>
      <c r="AA13" s="67">
        <f>'PARC VENC - 1º ANO'!AA13</f>
        <v>0</v>
      </c>
      <c r="AB13" s="67">
        <f>'PARC VENC - 1º ANO'!AB13</f>
        <v>0</v>
      </c>
      <c r="AC13" s="65">
        <f>'PARC VENC - 1º ANO'!AC13</f>
        <v>0</v>
      </c>
      <c r="AD13" s="65">
        <f>'PARC VENC - 1º ANO'!AD13</f>
        <v>0</v>
      </c>
      <c r="AE13" s="65">
        <f>'PARC VENC - 1º ANO'!AE13</f>
        <v>0</v>
      </c>
      <c r="AF13" s="65">
        <f>'PARC VENC - 1º ANO'!AF13</f>
        <v>0</v>
      </c>
      <c r="AG13" s="66">
        <f>'PARC VENC - 1º ANO'!AG13</f>
        <v>0</v>
      </c>
      <c r="AH13" s="33">
        <f>'PARC VENC - 1º ANO'!AH13</f>
        <v>0</v>
      </c>
    </row>
    <row r="14" spans="1:34" s="32" customFormat="1" ht="20.100000000000001" customHeight="1" x14ac:dyDescent="0.25">
      <c r="A14" s="6" t="s">
        <v>40</v>
      </c>
      <c r="B14" s="48">
        <f>'PARC VENC - 1º ANO'!B14</f>
        <v>0</v>
      </c>
      <c r="C14" s="63">
        <f>'PARC VENC - 1º ANO'!C14</f>
        <v>0</v>
      </c>
      <c r="D14" s="63">
        <f>'PARC VENC - 1º ANO'!D14</f>
        <v>0</v>
      </c>
      <c r="E14" s="63">
        <f>'PARC VENC - 1º ANO'!E14</f>
        <v>0</v>
      </c>
      <c r="F14" s="63">
        <f>'PARC VENC - 1º ANO'!F14</f>
        <v>0</v>
      </c>
      <c r="G14" s="63">
        <f>'PARC VENC - 1º ANO'!G14</f>
        <v>0</v>
      </c>
      <c r="H14" s="64">
        <f>'PARC VENC - 1º ANO'!H14</f>
        <v>0</v>
      </c>
      <c r="I14" s="64">
        <f>'PARC VENC - 1º ANO'!I14</f>
        <v>0</v>
      </c>
      <c r="J14" s="64">
        <f>'PARC VENC - 1º ANO'!J14</f>
        <v>0</v>
      </c>
      <c r="K14" s="64">
        <f>'PARC VENC - 1º ANO'!K14</f>
        <v>0</v>
      </c>
      <c r="L14" s="64">
        <f>'PARC VENC - 1º ANO'!L14</f>
        <v>0</v>
      </c>
      <c r="M14" s="64">
        <f>'PARC VENC - 1º ANO'!M14</f>
        <v>0</v>
      </c>
      <c r="N14" s="64">
        <f>'PARC VENC - 1º ANO'!N14</f>
        <v>0</v>
      </c>
      <c r="O14" s="64">
        <f>'PARC VENC - 1º ANO'!O14</f>
        <v>0</v>
      </c>
      <c r="P14" s="64">
        <f>'PARC VENC - 1º ANO'!P14</f>
        <v>0</v>
      </c>
      <c r="Q14" s="64">
        <f>'PARC VENC - 1º ANO'!Q14</f>
        <v>0</v>
      </c>
      <c r="R14" s="64">
        <f>'PARC VENC - 1º ANO'!R14</f>
        <v>0</v>
      </c>
      <c r="S14" s="64">
        <f>'PARC VENC - 1º ANO'!S14</f>
        <v>0</v>
      </c>
      <c r="T14" s="64">
        <f>'PARC VENC - 1º ANO'!T14</f>
        <v>0</v>
      </c>
      <c r="U14" s="64">
        <f>'PARC VENC - 1º ANO'!U14</f>
        <v>0</v>
      </c>
      <c r="V14" s="64">
        <f>'PARC VENC - 1º ANO'!V14</f>
        <v>0</v>
      </c>
      <c r="W14" s="67">
        <f>'PARC VENC - 1º ANO'!W14</f>
        <v>0</v>
      </c>
      <c r="X14" s="67">
        <f>'PARC VENC - 1º ANO'!X14</f>
        <v>0</v>
      </c>
      <c r="Y14" s="67">
        <f>'PARC VENC - 1º ANO'!Y14</f>
        <v>0</v>
      </c>
      <c r="Z14" s="67">
        <f>'PARC VENC - 1º ANO'!Z14</f>
        <v>0</v>
      </c>
      <c r="AA14" s="67">
        <f>'PARC VENC - 1º ANO'!AA14</f>
        <v>0</v>
      </c>
      <c r="AB14" s="67">
        <f>'PARC VENC - 1º ANO'!AB14</f>
        <v>0</v>
      </c>
      <c r="AC14" s="65">
        <f>'PARC VENC - 1º ANO'!AC14</f>
        <v>0</v>
      </c>
      <c r="AD14" s="65">
        <f>'PARC VENC - 1º ANO'!AD14</f>
        <v>0</v>
      </c>
      <c r="AE14" s="65">
        <f>'PARC VENC - 1º ANO'!AE14</f>
        <v>0</v>
      </c>
      <c r="AF14" s="65">
        <f>'PARC VENC - 1º ANO'!AF14</f>
        <v>2626.45</v>
      </c>
      <c r="AG14" s="66">
        <f>'PARC VENC - 1º ANO'!AG14</f>
        <v>0</v>
      </c>
      <c r="AH14" s="33">
        <f>'PARC VENC - 1º ANO'!AH14</f>
        <v>0</v>
      </c>
    </row>
    <row r="15" spans="1:34" s="32" customFormat="1" ht="20.100000000000001" customHeight="1" x14ac:dyDescent="0.25">
      <c r="A15" s="6" t="s">
        <v>43</v>
      </c>
      <c r="B15" s="48">
        <f>'PARC VENC - 1º ANO'!B15</f>
        <v>0</v>
      </c>
      <c r="C15" s="63">
        <f>'PARC VENC - 1º ANO'!C15</f>
        <v>0</v>
      </c>
      <c r="D15" s="63">
        <f>'PARC VENC - 1º ANO'!D15</f>
        <v>0</v>
      </c>
      <c r="E15" s="63">
        <f>'PARC VENC - 1º ANO'!E15</f>
        <v>0</v>
      </c>
      <c r="F15" s="63">
        <f>'PARC VENC - 1º ANO'!F15</f>
        <v>0</v>
      </c>
      <c r="G15" s="63">
        <f>'PARC VENC - 1º ANO'!G15</f>
        <v>0</v>
      </c>
      <c r="H15" s="64">
        <f>'PARC VENC - 1º ANO'!H15</f>
        <v>0</v>
      </c>
      <c r="I15" s="64">
        <f>'PARC VENC - 1º ANO'!I15</f>
        <v>0</v>
      </c>
      <c r="J15" s="64">
        <f>'PARC VENC - 1º ANO'!J15</f>
        <v>0</v>
      </c>
      <c r="K15" s="64">
        <f>'PARC VENC - 1º ANO'!K15</f>
        <v>0</v>
      </c>
      <c r="L15" s="64">
        <f>'PARC VENC - 1º ANO'!L15</f>
        <v>0</v>
      </c>
      <c r="M15" s="64">
        <f>'PARC VENC - 1º ANO'!M15</f>
        <v>0</v>
      </c>
      <c r="N15" s="64">
        <f>'PARC VENC - 1º ANO'!N15</f>
        <v>0</v>
      </c>
      <c r="O15" s="64">
        <f>'PARC VENC - 1º ANO'!O15</f>
        <v>0</v>
      </c>
      <c r="P15" s="64">
        <f>'PARC VENC - 1º ANO'!P15</f>
        <v>0</v>
      </c>
      <c r="Q15" s="64">
        <f>'PARC VENC - 1º ANO'!Q15</f>
        <v>0</v>
      </c>
      <c r="R15" s="64">
        <f>'PARC VENC - 1º ANO'!R15</f>
        <v>0</v>
      </c>
      <c r="S15" s="64">
        <f>'PARC VENC - 1º ANO'!S15</f>
        <v>0</v>
      </c>
      <c r="T15" s="64">
        <f>'PARC VENC - 1º ANO'!T15</f>
        <v>0</v>
      </c>
      <c r="U15" s="64">
        <f>'PARC VENC - 1º ANO'!U15</f>
        <v>0</v>
      </c>
      <c r="V15" s="64">
        <f>'PARC VENC - 1º ANO'!V15</f>
        <v>0</v>
      </c>
      <c r="W15" s="67">
        <f>'PARC VENC - 1º ANO'!W15</f>
        <v>413.84</v>
      </c>
      <c r="X15" s="67">
        <f>'PARC VENC - 1º ANO'!X15</f>
        <v>354.72</v>
      </c>
      <c r="Y15" s="67">
        <f>'PARC VENC - 1º ANO'!Y15</f>
        <v>354.72</v>
      </c>
      <c r="Z15" s="67">
        <f>'PARC VENC - 1º ANO'!Z15</f>
        <v>463.12</v>
      </c>
      <c r="AA15" s="67">
        <f>'PARC VENC - 1º ANO'!AA15</f>
        <v>610.91</v>
      </c>
      <c r="AB15" s="67">
        <f>'PARC VENC - 1º ANO'!AB15</f>
        <v>0</v>
      </c>
      <c r="AC15" s="65">
        <f>'PARC VENC - 1º ANO'!AC15</f>
        <v>0</v>
      </c>
      <c r="AD15" s="65">
        <f>'PARC VENC - 1º ANO'!AD15</f>
        <v>0</v>
      </c>
      <c r="AE15" s="65">
        <f>'PARC VENC - 1º ANO'!AE15</f>
        <v>0</v>
      </c>
      <c r="AF15" s="65">
        <f>'PARC VENC - 1º ANO'!AF15</f>
        <v>0</v>
      </c>
      <c r="AG15" s="66">
        <f>'PARC VENC - 1º ANO'!AG15</f>
        <v>610.91</v>
      </c>
      <c r="AH15" s="33">
        <f>'PARC VENC - 1º ANO'!AH15</f>
        <v>610.91</v>
      </c>
    </row>
    <row r="16" spans="1:34" s="32" customFormat="1" ht="20.100000000000001" customHeight="1" x14ac:dyDescent="0.25">
      <c r="A16" s="6" t="s">
        <v>63</v>
      </c>
      <c r="B16" s="48">
        <f>'PARC VENC - 1º ANO'!B16</f>
        <v>0</v>
      </c>
      <c r="C16" s="63">
        <f>'PARC VENC - 1º ANO'!C16</f>
        <v>0</v>
      </c>
      <c r="D16" s="63">
        <f>'PARC VENC - 1º ANO'!D16</f>
        <v>0</v>
      </c>
      <c r="E16" s="63">
        <f>'PARC VENC - 1º ANO'!E16</f>
        <v>0</v>
      </c>
      <c r="F16" s="63">
        <f>'PARC VENC - 1º ANO'!F16</f>
        <v>0</v>
      </c>
      <c r="G16" s="63">
        <f>'PARC VENC - 1º ANO'!G16</f>
        <v>0</v>
      </c>
      <c r="H16" s="64">
        <f>'PARC VENC - 1º ANO'!H16</f>
        <v>0</v>
      </c>
      <c r="I16" s="64">
        <f>'PARC VENC - 1º ANO'!I16</f>
        <v>0</v>
      </c>
      <c r="J16" s="64">
        <f>'PARC VENC - 1º ANO'!J16</f>
        <v>0</v>
      </c>
      <c r="K16" s="64">
        <f>'PARC VENC - 1º ANO'!K16</f>
        <v>0</v>
      </c>
      <c r="L16" s="64">
        <f>'PARC VENC - 1º ANO'!L16</f>
        <v>0</v>
      </c>
      <c r="M16" s="64">
        <f>'PARC VENC - 1º ANO'!M16</f>
        <v>0</v>
      </c>
      <c r="N16" s="64">
        <f>'PARC VENC - 1º ANO'!N16</f>
        <v>0</v>
      </c>
      <c r="O16" s="64">
        <f>'PARC VENC - 1º ANO'!O16</f>
        <v>0</v>
      </c>
      <c r="P16" s="64">
        <f>'PARC VENC - 1º ANO'!P16</f>
        <v>0</v>
      </c>
      <c r="Q16" s="64">
        <f>'PARC VENC - 1º ANO'!Q16</f>
        <v>0</v>
      </c>
      <c r="R16" s="64">
        <f>'PARC VENC - 1º ANO'!R16</f>
        <v>0</v>
      </c>
      <c r="S16" s="64">
        <f>'PARC VENC - 1º ANO'!S16</f>
        <v>0</v>
      </c>
      <c r="T16" s="64">
        <f>'PARC VENC - 1º ANO'!T16</f>
        <v>0</v>
      </c>
      <c r="U16" s="64">
        <f>'PARC VENC - 1º ANO'!U16</f>
        <v>0</v>
      </c>
      <c r="V16" s="64">
        <f>'PARC VENC - 1º ANO'!V16</f>
        <v>0</v>
      </c>
      <c r="W16" s="67">
        <f>'PARC VENC - 1º ANO'!W16</f>
        <v>0</v>
      </c>
      <c r="X16" s="67">
        <f>'PARC VENC - 1º ANO'!X16</f>
        <v>0</v>
      </c>
      <c r="Y16" s="67">
        <f>'PARC VENC - 1º ANO'!Y16</f>
        <v>0</v>
      </c>
      <c r="Z16" s="67">
        <f>'PARC VENC - 1º ANO'!Z16</f>
        <v>0</v>
      </c>
      <c r="AA16" s="67">
        <f>'PARC VENC - 1º ANO'!AA16</f>
        <v>0</v>
      </c>
      <c r="AB16" s="67">
        <f>'PARC VENC - 1º ANO'!AB16</f>
        <v>0</v>
      </c>
      <c r="AC16" s="65">
        <f>'PARC VENC - 1º ANO'!AC16</f>
        <v>0</v>
      </c>
      <c r="AD16" s="65">
        <f>'PARC VENC - 1º ANO'!AD16</f>
        <v>0</v>
      </c>
      <c r="AE16" s="65">
        <f>'PARC VENC - 1º ANO'!AE16</f>
        <v>0</v>
      </c>
      <c r="AF16" s="65">
        <f>'PARC VENC - 1º ANO'!AF16</f>
        <v>0</v>
      </c>
      <c r="AG16" s="66">
        <f>'PARC VENC - 1º ANO'!AG16</f>
        <v>4204.8900000000003</v>
      </c>
      <c r="AH16" s="33">
        <f>'PARC VENC - 1º ANO'!AH16</f>
        <v>4204.8900000000003</v>
      </c>
    </row>
    <row r="17" spans="1:34" s="32" customFormat="1" ht="20.100000000000001" customHeight="1" x14ac:dyDescent="0.25">
      <c r="A17" s="6" t="s">
        <v>55</v>
      </c>
      <c r="B17" s="48"/>
      <c r="C17" s="63"/>
      <c r="D17" s="63"/>
      <c r="E17" s="63"/>
      <c r="F17" s="63"/>
      <c r="G17" s="63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7"/>
      <c r="X17" s="67"/>
      <c r="Y17" s="67"/>
      <c r="Z17" s="67"/>
      <c r="AA17" s="67"/>
      <c r="AB17" s="67"/>
      <c r="AC17" s="65">
        <f>'PARC VENC - 1º ANO'!AC17</f>
        <v>1389.375</v>
      </c>
      <c r="AD17" s="65">
        <f>'PARC VENC - 1º ANO'!AD17</f>
        <v>2315.625</v>
      </c>
      <c r="AE17" s="65">
        <f>'PARC VENC - 1º ANO'!AE17</f>
        <v>2778.75</v>
      </c>
      <c r="AF17" s="65">
        <f>'PARC VENC - 1º ANO'!AF17</f>
        <v>4631.25</v>
      </c>
      <c r="AG17" s="66"/>
      <c r="AH17" s="33"/>
    </row>
    <row r="18" spans="1:34" s="32" customFormat="1" ht="20.100000000000001" customHeight="1" x14ac:dyDescent="0.25">
      <c r="A18" s="6" t="s">
        <v>56</v>
      </c>
      <c r="B18" s="144"/>
      <c r="C18" s="145"/>
      <c r="D18" s="145"/>
      <c r="E18" s="145"/>
      <c r="F18" s="145"/>
      <c r="G18" s="145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54"/>
      <c r="X18" s="154"/>
      <c r="Y18" s="154"/>
      <c r="Z18" s="154"/>
      <c r="AA18" s="154"/>
      <c r="AB18" s="154"/>
      <c r="AC18" s="155">
        <f>'PARC VENC - 1º ANO'!AC18</f>
        <v>2778.75</v>
      </c>
      <c r="AD18" s="155">
        <f>'PARC VENC - 1º ANO'!AD18</f>
        <v>4631.25</v>
      </c>
      <c r="AE18" s="155">
        <f>'PARC VENC - 1º ANO'!AE18</f>
        <v>5557.5</v>
      </c>
      <c r="AF18" s="155">
        <f>'PARC VENC - 1º ANO'!AF18</f>
        <v>9262.5</v>
      </c>
      <c r="AG18" s="149"/>
      <c r="AH18" s="156"/>
    </row>
    <row r="19" spans="1:34" s="32" customFormat="1" ht="20.100000000000001" customHeight="1" thickBot="1" x14ac:dyDescent="0.3">
      <c r="A19" s="152" t="s">
        <v>71</v>
      </c>
      <c r="B19" s="119">
        <f>'PARC VENC - 1º ANO'!B19</f>
        <v>0</v>
      </c>
      <c r="C19" s="120">
        <f>'PARC VENC - 1º ANO'!C19</f>
        <v>0</v>
      </c>
      <c r="D19" s="120">
        <f>'PARC VENC - 1º ANO'!D19</f>
        <v>0</v>
      </c>
      <c r="E19" s="120">
        <f>'PARC VENC - 1º ANO'!E19</f>
        <v>0</v>
      </c>
      <c r="F19" s="120">
        <f>'PARC VENC - 1º ANO'!F19</f>
        <v>0</v>
      </c>
      <c r="G19" s="120">
        <f>'PARC VENC - 1º ANO'!G19</f>
        <v>0</v>
      </c>
      <c r="H19" s="121">
        <f>'PARC VENC - 1º ANO'!H19</f>
        <v>392.81</v>
      </c>
      <c r="I19" s="121">
        <f>'PARC VENC - 1º ANO'!I19</f>
        <v>785.67</v>
      </c>
      <c r="J19" s="121">
        <f>'PARC VENC - 1º ANO'!J19</f>
        <v>785.67</v>
      </c>
      <c r="K19" s="121">
        <f>'PARC VENC - 1º ANO'!K19</f>
        <v>392.81</v>
      </c>
      <c r="L19" s="121">
        <f>'PARC VENC - 1º ANO'!L19</f>
        <v>392.81</v>
      </c>
      <c r="M19" s="121">
        <f>'PARC VENC - 1º ANO'!M19</f>
        <v>785.67</v>
      </c>
      <c r="N19" s="121">
        <f>'PARC VENC - 1º ANO'!N19</f>
        <v>392.81</v>
      </c>
      <c r="O19" s="121">
        <f>'PARC VENC - 1º ANO'!O19</f>
        <v>785.67</v>
      </c>
      <c r="P19" s="121">
        <f>'PARC VENC - 1º ANO'!P19</f>
        <v>785.67</v>
      </c>
      <c r="Q19" s="121">
        <f>'PARC VENC - 1º ANO'!Q19</f>
        <v>785.67</v>
      </c>
      <c r="R19" s="121">
        <f>'PARC VENC - 1º ANO'!R19</f>
        <v>785.67</v>
      </c>
      <c r="S19" s="121">
        <f>'PARC VENC - 1º ANO'!S19</f>
        <v>785.67</v>
      </c>
      <c r="T19" s="121">
        <f>'PARC VENC - 1º ANO'!T19</f>
        <v>785.67</v>
      </c>
      <c r="U19" s="121">
        <f>'PARC VENC - 1º ANO'!U19</f>
        <v>392.81</v>
      </c>
      <c r="V19" s="121">
        <f>'PARC VENC - 1º ANO'!V19</f>
        <v>785.67</v>
      </c>
      <c r="W19" s="122">
        <f>'PARC VENC - 1º ANO'!W19</f>
        <v>392.81</v>
      </c>
      <c r="X19" s="122">
        <f>'PARC VENC - 1º ANO'!X19</f>
        <v>392.81</v>
      </c>
      <c r="Y19" s="122">
        <f>'PARC VENC - 1º ANO'!Y19</f>
        <v>392.81</v>
      </c>
      <c r="Z19" s="122">
        <f>'PARC VENC - 1º ANO'!Z19</f>
        <v>392.81</v>
      </c>
      <c r="AA19" s="122">
        <f>'PARC VENC - 1º ANO'!AA19</f>
        <v>392.81</v>
      </c>
      <c r="AB19" s="122">
        <f>'PARC VENC - 1º ANO'!AB19</f>
        <v>392.81</v>
      </c>
      <c r="AC19" s="123">
        <f>'PARC VENC - 1º ANO'!AC19</f>
        <v>785.67</v>
      </c>
      <c r="AD19" s="123">
        <f>'PARC VENC - 1º ANO'!AD19</f>
        <v>785.67</v>
      </c>
      <c r="AE19" s="123">
        <f>'PARC VENC - 1º ANO'!AE19</f>
        <v>785.67</v>
      </c>
      <c r="AF19" s="123">
        <f>'PARC VENC - 1º ANO'!AF19</f>
        <v>785.67</v>
      </c>
      <c r="AG19" s="124">
        <f>'PARC VENC - 1º ANO'!AG19</f>
        <v>0</v>
      </c>
      <c r="AH19" s="126">
        <f>'PARC VENC - 1º ANO'!AH19</f>
        <v>0</v>
      </c>
    </row>
    <row r="20" spans="1:34" s="32" customFormat="1" ht="20.100000000000001" customHeight="1" x14ac:dyDescent="0.25">
      <c r="A20" s="5" t="s">
        <v>10</v>
      </c>
      <c r="B20" s="115">
        <f>SUM(B10:B19)</f>
        <v>1804</v>
      </c>
      <c r="C20" s="116">
        <f t="shared" ref="C20:G20" si="0">SUM(C10:C19)</f>
        <v>1804</v>
      </c>
      <c r="D20" s="116">
        <f t="shared" si="0"/>
        <v>2466.2399999999998</v>
      </c>
      <c r="E20" s="116">
        <f t="shared" si="0"/>
        <v>2466.2399999999998</v>
      </c>
      <c r="F20" s="116">
        <f t="shared" si="0"/>
        <v>2466.2399999999998</v>
      </c>
      <c r="G20" s="115">
        <f t="shared" si="0"/>
        <v>3916.95</v>
      </c>
      <c r="H20" s="127">
        <f>SUM(H10:H19)</f>
        <v>2196.81</v>
      </c>
      <c r="I20" s="127">
        <f t="shared" ref="I20:V20" si="1">SUM(I10:I19)</f>
        <v>2589.67</v>
      </c>
      <c r="J20" s="127">
        <f t="shared" si="1"/>
        <v>2589.67</v>
      </c>
      <c r="K20" s="127">
        <f t="shared" si="1"/>
        <v>2196.81</v>
      </c>
      <c r="L20" s="127">
        <f t="shared" si="1"/>
        <v>2196.81</v>
      </c>
      <c r="M20" s="127">
        <f t="shared" si="1"/>
        <v>2589.67</v>
      </c>
      <c r="N20" s="127">
        <f t="shared" si="1"/>
        <v>2196.81</v>
      </c>
      <c r="O20" s="127">
        <f t="shared" si="1"/>
        <v>2678.92</v>
      </c>
      <c r="P20" s="127">
        <f t="shared" si="1"/>
        <v>2589.67</v>
      </c>
      <c r="Q20" s="127">
        <f t="shared" si="1"/>
        <v>2589.67</v>
      </c>
      <c r="R20" s="127">
        <f t="shared" si="1"/>
        <v>2589.67</v>
      </c>
      <c r="S20" s="127">
        <f t="shared" si="1"/>
        <v>3658.94</v>
      </c>
      <c r="T20" s="127">
        <f t="shared" si="1"/>
        <v>2974.3100000000004</v>
      </c>
      <c r="U20" s="127">
        <f t="shared" si="1"/>
        <v>2837.45</v>
      </c>
      <c r="V20" s="127">
        <f t="shared" si="1"/>
        <v>2591.87</v>
      </c>
      <c r="W20" s="137">
        <f>SUM(W10:W19)</f>
        <v>2453.35</v>
      </c>
      <c r="X20" s="137">
        <f t="shared" ref="X20:AB20" si="2">SUM(X10:X19)</f>
        <v>2196.81</v>
      </c>
      <c r="Y20" s="137">
        <f t="shared" si="2"/>
        <v>2196.81</v>
      </c>
      <c r="Z20" s="137">
        <f t="shared" si="2"/>
        <v>2901.61</v>
      </c>
      <c r="AA20" s="137">
        <f t="shared" si="2"/>
        <v>4333.7700000000004</v>
      </c>
      <c r="AB20" s="137">
        <f t="shared" si="2"/>
        <v>5681.7000000000007</v>
      </c>
      <c r="AC20" s="117">
        <f>SUM(AC10:AC16,AC19)+((AC17*AC22)+(AC18*AC23))/AC21</f>
        <v>5762.4400000000005</v>
      </c>
      <c r="AD20" s="117">
        <f t="shared" ref="AD20:AF20" si="3">SUM(AD10:AD16,AD19)+((AD17*AD22)+(AD18*AD23))/AD21</f>
        <v>9081.130000000001</v>
      </c>
      <c r="AE20" s="117">
        <f t="shared" si="3"/>
        <v>10739.21</v>
      </c>
      <c r="AF20" s="117">
        <f t="shared" si="3"/>
        <v>20001.769999999997</v>
      </c>
      <c r="AG20" s="118">
        <f>SUM(AG10:AG19)</f>
        <v>5559.16</v>
      </c>
      <c r="AH20" s="118">
        <f>SUM(AH10:AH19)</f>
        <v>5559.16</v>
      </c>
    </row>
    <row r="21" spans="1:34" s="32" customFormat="1" ht="20.100000000000001" customHeight="1" x14ac:dyDescent="0.25">
      <c r="A21" s="6" t="s">
        <v>70</v>
      </c>
      <c r="B21" s="52">
        <v>12</v>
      </c>
      <c r="C21" s="76">
        <v>12</v>
      </c>
      <c r="D21" s="76">
        <v>12</v>
      </c>
      <c r="E21" s="76">
        <v>12</v>
      </c>
      <c r="F21" s="76">
        <v>12</v>
      </c>
      <c r="G21" s="76">
        <v>12</v>
      </c>
      <c r="H21" s="77">
        <v>12</v>
      </c>
      <c r="I21" s="77">
        <v>12</v>
      </c>
      <c r="J21" s="77">
        <v>12</v>
      </c>
      <c r="K21" s="77">
        <v>12</v>
      </c>
      <c r="L21" s="77">
        <v>12</v>
      </c>
      <c r="M21" s="77">
        <v>12</v>
      </c>
      <c r="N21" s="77">
        <v>12</v>
      </c>
      <c r="O21" s="77">
        <v>12</v>
      </c>
      <c r="P21" s="77">
        <v>12</v>
      </c>
      <c r="Q21" s="77">
        <v>12</v>
      </c>
      <c r="R21" s="77">
        <v>12</v>
      </c>
      <c r="S21" s="77">
        <v>12</v>
      </c>
      <c r="T21" s="77">
        <v>12</v>
      </c>
      <c r="U21" s="77">
        <v>12</v>
      </c>
      <c r="V21" s="77">
        <v>12</v>
      </c>
      <c r="W21" s="78">
        <v>12</v>
      </c>
      <c r="X21" s="78">
        <v>12</v>
      </c>
      <c r="Y21" s="78">
        <v>12</v>
      </c>
      <c r="Z21" s="78">
        <v>12</v>
      </c>
      <c r="AA21" s="78">
        <v>12</v>
      </c>
      <c r="AB21" s="78">
        <v>12</v>
      </c>
      <c r="AC21" s="79">
        <v>12</v>
      </c>
      <c r="AD21" s="79">
        <v>12</v>
      </c>
      <c r="AE21" s="79">
        <v>12</v>
      </c>
      <c r="AF21" s="79">
        <v>12</v>
      </c>
      <c r="AG21" s="80">
        <v>12</v>
      </c>
      <c r="AH21" s="114">
        <v>12</v>
      </c>
    </row>
    <row r="22" spans="1:34" s="32" customFormat="1" ht="20.100000000000001" customHeight="1" x14ac:dyDescent="0.25">
      <c r="A22" s="6" t="s">
        <v>46</v>
      </c>
      <c r="B22" s="52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9">
        <v>0</v>
      </c>
      <c r="AD22" s="79">
        <v>0</v>
      </c>
      <c r="AE22" s="79">
        <v>0</v>
      </c>
      <c r="AF22" s="79">
        <v>0</v>
      </c>
      <c r="AG22" s="80">
        <v>0</v>
      </c>
      <c r="AH22" s="114">
        <v>0</v>
      </c>
    </row>
    <row r="23" spans="1:34" s="32" customFormat="1" ht="20.100000000000001" customHeight="1" x14ac:dyDescent="0.25">
      <c r="A23" s="6" t="s">
        <v>47</v>
      </c>
      <c r="B23" s="52">
        <v>12</v>
      </c>
      <c r="C23" s="76">
        <v>12</v>
      </c>
      <c r="D23" s="76">
        <v>12</v>
      </c>
      <c r="E23" s="76">
        <v>12</v>
      </c>
      <c r="F23" s="76">
        <v>12</v>
      </c>
      <c r="G23" s="76">
        <v>12</v>
      </c>
      <c r="H23" s="77">
        <v>12</v>
      </c>
      <c r="I23" s="77">
        <v>12</v>
      </c>
      <c r="J23" s="77">
        <v>12</v>
      </c>
      <c r="K23" s="77">
        <v>12</v>
      </c>
      <c r="L23" s="77">
        <v>12</v>
      </c>
      <c r="M23" s="77">
        <v>12</v>
      </c>
      <c r="N23" s="77">
        <v>12</v>
      </c>
      <c r="O23" s="77">
        <v>12</v>
      </c>
      <c r="P23" s="77">
        <v>12</v>
      </c>
      <c r="Q23" s="77">
        <v>12</v>
      </c>
      <c r="R23" s="77">
        <v>12</v>
      </c>
      <c r="S23" s="77">
        <v>12</v>
      </c>
      <c r="T23" s="77">
        <v>12</v>
      </c>
      <c r="U23" s="77">
        <v>12</v>
      </c>
      <c r="V23" s="77">
        <v>12</v>
      </c>
      <c r="W23" s="78">
        <v>12</v>
      </c>
      <c r="X23" s="78">
        <v>12</v>
      </c>
      <c r="Y23" s="78">
        <v>12</v>
      </c>
      <c r="Z23" s="78">
        <v>12</v>
      </c>
      <c r="AA23" s="78">
        <v>12</v>
      </c>
      <c r="AB23" s="78">
        <v>12</v>
      </c>
      <c r="AC23" s="79">
        <v>12</v>
      </c>
      <c r="AD23" s="79">
        <v>12</v>
      </c>
      <c r="AE23" s="79">
        <v>12</v>
      </c>
      <c r="AF23" s="79">
        <v>12</v>
      </c>
      <c r="AG23" s="80">
        <v>12</v>
      </c>
      <c r="AH23" s="114">
        <v>12</v>
      </c>
    </row>
    <row r="24" spans="1:34" s="32" customFormat="1" ht="18.75" customHeight="1" x14ac:dyDescent="0.25">
      <c r="A24" s="6" t="s">
        <v>19</v>
      </c>
      <c r="B24" s="49">
        <f>(B20)*(B21)</f>
        <v>21648</v>
      </c>
      <c r="C24" s="70">
        <f t="shared" ref="C24:G24" si="4">(C20)*(C21)</f>
        <v>21648</v>
      </c>
      <c r="D24" s="70">
        <f t="shared" si="4"/>
        <v>29594.879999999997</v>
      </c>
      <c r="E24" s="70">
        <f t="shared" si="4"/>
        <v>29594.879999999997</v>
      </c>
      <c r="F24" s="70">
        <f t="shared" si="4"/>
        <v>29594.879999999997</v>
      </c>
      <c r="G24" s="70">
        <f t="shared" si="4"/>
        <v>47003.399999999994</v>
      </c>
      <c r="H24" s="81">
        <f t="shared" ref="H24" si="5">(H20)*(H21)</f>
        <v>26361.72</v>
      </c>
      <c r="I24" s="81">
        <f t="shared" ref="I24:V24" si="6">(I20)*(I21)</f>
        <v>31076.04</v>
      </c>
      <c r="J24" s="81">
        <f t="shared" si="6"/>
        <v>31076.04</v>
      </c>
      <c r="K24" s="81">
        <f t="shared" si="6"/>
        <v>26361.72</v>
      </c>
      <c r="L24" s="81">
        <f t="shared" si="6"/>
        <v>26361.72</v>
      </c>
      <c r="M24" s="81">
        <f t="shared" si="6"/>
        <v>31076.04</v>
      </c>
      <c r="N24" s="81">
        <f t="shared" si="6"/>
        <v>26361.72</v>
      </c>
      <c r="O24" s="81">
        <f t="shared" si="6"/>
        <v>32147.040000000001</v>
      </c>
      <c r="P24" s="81">
        <f t="shared" si="6"/>
        <v>31076.04</v>
      </c>
      <c r="Q24" s="81">
        <f t="shared" si="6"/>
        <v>31076.04</v>
      </c>
      <c r="R24" s="81">
        <f t="shared" si="6"/>
        <v>31076.04</v>
      </c>
      <c r="S24" s="81">
        <f t="shared" si="6"/>
        <v>43907.28</v>
      </c>
      <c r="T24" s="81">
        <f t="shared" si="6"/>
        <v>35691.72</v>
      </c>
      <c r="U24" s="81">
        <f t="shared" si="6"/>
        <v>34049.399999999994</v>
      </c>
      <c r="V24" s="81">
        <f t="shared" si="6"/>
        <v>31102.44</v>
      </c>
      <c r="W24" s="69">
        <f t="shared" ref="W24:AB24" si="7">(W20)*(W21)</f>
        <v>29440.199999999997</v>
      </c>
      <c r="X24" s="69">
        <f t="shared" si="7"/>
        <v>26361.72</v>
      </c>
      <c r="Y24" s="69">
        <f t="shared" si="7"/>
        <v>26361.72</v>
      </c>
      <c r="Z24" s="69">
        <f t="shared" si="7"/>
        <v>34819.32</v>
      </c>
      <c r="AA24" s="69">
        <f t="shared" si="7"/>
        <v>52005.240000000005</v>
      </c>
      <c r="AB24" s="69">
        <f t="shared" si="7"/>
        <v>68180.400000000009</v>
      </c>
      <c r="AC24" s="68">
        <f>AC20*AC21</f>
        <v>69149.279999999999</v>
      </c>
      <c r="AD24" s="68">
        <f t="shared" ref="AD24:AE24" si="8">AD20*AD21</f>
        <v>108973.56000000001</v>
      </c>
      <c r="AE24" s="68">
        <f t="shared" si="8"/>
        <v>128870.51999999999</v>
      </c>
      <c r="AF24" s="68">
        <f t="shared" ref="AF24:AG24" si="9">(AF20)*(AF21)</f>
        <v>240021.23999999996</v>
      </c>
      <c r="AG24" s="66">
        <f t="shared" si="9"/>
        <v>66709.919999999998</v>
      </c>
      <c r="AH24" s="33">
        <f t="shared" ref="AH24" si="10">(AH20)*(AH21)</f>
        <v>66709.919999999998</v>
      </c>
    </row>
    <row r="25" spans="1:34" s="32" customFormat="1" ht="22.5" x14ac:dyDescent="0.25">
      <c r="A25" s="6" t="s">
        <v>20</v>
      </c>
      <c r="B25" s="49">
        <f>B20/12*B21</f>
        <v>1804</v>
      </c>
      <c r="C25" s="70">
        <f>C20/12*C21</f>
        <v>1804</v>
      </c>
      <c r="D25" s="70">
        <f t="shared" ref="D25:V25" si="11">D20/12*D21</f>
        <v>2466.2399999999998</v>
      </c>
      <c r="E25" s="70">
        <f t="shared" si="11"/>
        <v>2466.2399999999998</v>
      </c>
      <c r="F25" s="70">
        <f t="shared" si="11"/>
        <v>2466.2399999999998</v>
      </c>
      <c r="G25" s="70">
        <f t="shared" si="11"/>
        <v>3916.95</v>
      </c>
      <c r="H25" s="81">
        <f t="shared" si="11"/>
        <v>2196.81</v>
      </c>
      <c r="I25" s="81">
        <f t="shared" si="11"/>
        <v>2589.67</v>
      </c>
      <c r="J25" s="81">
        <f t="shared" si="11"/>
        <v>2589.67</v>
      </c>
      <c r="K25" s="81">
        <f t="shared" si="11"/>
        <v>2196.81</v>
      </c>
      <c r="L25" s="81">
        <f t="shared" si="11"/>
        <v>2196.81</v>
      </c>
      <c r="M25" s="81">
        <f t="shared" si="11"/>
        <v>2589.67</v>
      </c>
      <c r="N25" s="81">
        <f t="shared" si="11"/>
        <v>2196.81</v>
      </c>
      <c r="O25" s="81">
        <f t="shared" si="11"/>
        <v>2678.92</v>
      </c>
      <c r="P25" s="81">
        <f t="shared" si="11"/>
        <v>2589.67</v>
      </c>
      <c r="Q25" s="81">
        <f t="shared" si="11"/>
        <v>2589.67</v>
      </c>
      <c r="R25" s="81">
        <f t="shared" si="11"/>
        <v>2589.67</v>
      </c>
      <c r="S25" s="81">
        <f t="shared" si="11"/>
        <v>3658.9400000000005</v>
      </c>
      <c r="T25" s="81">
        <f t="shared" si="11"/>
        <v>2974.3100000000004</v>
      </c>
      <c r="U25" s="81">
        <f t="shared" si="11"/>
        <v>2837.45</v>
      </c>
      <c r="V25" s="81">
        <f t="shared" si="11"/>
        <v>2591.87</v>
      </c>
      <c r="W25" s="69">
        <f>W20/12*W21</f>
        <v>2453.35</v>
      </c>
      <c r="X25" s="69">
        <f t="shared" ref="X25:AB25" si="12">X20/12*X21</f>
        <v>2196.81</v>
      </c>
      <c r="Y25" s="69">
        <f t="shared" si="12"/>
        <v>2196.81</v>
      </c>
      <c r="Z25" s="69">
        <f t="shared" si="12"/>
        <v>2901.61</v>
      </c>
      <c r="AA25" s="69">
        <f t="shared" si="12"/>
        <v>4333.7700000000004</v>
      </c>
      <c r="AB25" s="69">
        <f t="shared" si="12"/>
        <v>5681.7000000000007</v>
      </c>
      <c r="AC25" s="68">
        <f>AC20/12*AC21</f>
        <v>5762.4400000000005</v>
      </c>
      <c r="AD25" s="68">
        <f t="shared" ref="AD25:AH25" si="13">AD20/12*AD21</f>
        <v>9081.130000000001</v>
      </c>
      <c r="AE25" s="68">
        <f t="shared" si="13"/>
        <v>10739.21</v>
      </c>
      <c r="AF25" s="68">
        <f t="shared" si="13"/>
        <v>20001.769999999997</v>
      </c>
      <c r="AG25" s="66">
        <f t="shared" si="13"/>
        <v>5559.16</v>
      </c>
      <c r="AH25" s="66">
        <f t="shared" si="13"/>
        <v>5559.16</v>
      </c>
    </row>
    <row r="26" spans="1:34" s="32" customFormat="1" ht="20.100000000000001" customHeight="1" x14ac:dyDescent="0.25">
      <c r="A26" s="6" t="s">
        <v>67</v>
      </c>
      <c r="B26" s="49">
        <f>'Cálculo 3º Ano'!B27</f>
        <v>5207.0200000000004</v>
      </c>
      <c r="C26" s="70">
        <f>'Cálculo 3º Ano'!C27</f>
        <v>5207.0200000000004</v>
      </c>
      <c r="D26" s="70">
        <f>'Cálculo 3º Ano'!D27</f>
        <v>7273.2088000000003</v>
      </c>
      <c r="E26" s="70">
        <f>'Cálculo 3º Ano'!E27</f>
        <v>7273.2088000000003</v>
      </c>
      <c r="F26" s="70">
        <f>'Cálculo 3º Ano'!F27</f>
        <v>7273.2088000000003</v>
      </c>
      <c r="G26" s="70">
        <f>'Cálculo 3º Ano'!G27</f>
        <v>11799.423999999999</v>
      </c>
      <c r="H26" s="81">
        <f>'Cálculo 3º Ano'!H27</f>
        <v>6432.5872000000008</v>
      </c>
      <c r="I26" s="81">
        <f>'Cálculo 3º Ano'!I27</f>
        <v>7658.3104000000003</v>
      </c>
      <c r="J26" s="81">
        <f>'Cálculo 3º Ano'!J27</f>
        <v>7658.3104000000003</v>
      </c>
      <c r="K26" s="81">
        <f>'Cálculo 3º Ano'!K27</f>
        <v>6432.5872000000008</v>
      </c>
      <c r="L26" s="81">
        <f>'Cálculo 3º Ano'!L27</f>
        <v>6432.5872000000008</v>
      </c>
      <c r="M26" s="81">
        <f>'Cálculo 3º Ano'!M27</f>
        <v>7658.3104000000003</v>
      </c>
      <c r="N26" s="81">
        <f>'Cálculo 3º Ano'!N27</f>
        <v>6432.5872000000008</v>
      </c>
      <c r="O26" s="81">
        <f>'Cálculo 3º Ano'!O27</f>
        <v>7936.7704000000012</v>
      </c>
      <c r="P26" s="81">
        <f>'Cálculo 3º Ano'!P27</f>
        <v>7658.3104000000003</v>
      </c>
      <c r="Q26" s="81">
        <f>'Cálculo 3º Ano'!Q27</f>
        <v>7658.3104000000003</v>
      </c>
      <c r="R26" s="81">
        <f>'Cálculo 3º Ano'!R27</f>
        <v>7658.3104000000003</v>
      </c>
      <c r="S26" s="81">
        <f>'Cálculo 3º Ano'!S27</f>
        <v>10994.4328</v>
      </c>
      <c r="T26" s="81">
        <f>'Cálculo 3º Ano'!T27</f>
        <v>8858.387200000001</v>
      </c>
      <c r="U26" s="81">
        <f>'Cálculo 3º Ano'!U27</f>
        <v>8431.384</v>
      </c>
      <c r="V26" s="81">
        <f>'Cálculo 3º Ano'!V27</f>
        <v>7665.1743999999999</v>
      </c>
      <c r="W26" s="69">
        <f>'Cálculo 3º Ano'!W27</f>
        <v>7232.9920000000002</v>
      </c>
      <c r="X26" s="69">
        <f>'Cálculo 3º Ano'!X27</f>
        <v>6432.5872000000008</v>
      </c>
      <c r="Y26" s="69">
        <f>'Cálculo 3º Ano'!Y27</f>
        <v>6432.5872000000008</v>
      </c>
      <c r="Z26" s="69">
        <f>'Cálculo 3º Ano'!Z27</f>
        <v>8631.5632000000005</v>
      </c>
      <c r="AA26" s="69">
        <f>'Cálculo 3º Ano'!AA27</f>
        <v>13182.676000000001</v>
      </c>
      <c r="AB26" s="69">
        <f>'Cálculo 3º Ano'!AB27</f>
        <v>18089.141200000002</v>
      </c>
      <c r="AC26" s="68">
        <f>'Cálculo 3º Ano'!AC27</f>
        <v>18383.034800000005</v>
      </c>
      <c r="AD26" s="68">
        <f>'Cálculo 3º Ano'!AD27</f>
        <v>30777.968000000004</v>
      </c>
      <c r="AE26" s="68">
        <f>'Cálculo 3º Ano'!AE27</f>
        <v>37675.580799999996</v>
      </c>
      <c r="AF26" s="68">
        <f>'Cálculo 3º Ano'!AF27</f>
        <v>76207.830399999977</v>
      </c>
      <c r="AG26" s="66">
        <f>'Cálculo 3º Ano'!AG27</f>
        <v>17643.095600000001</v>
      </c>
      <c r="AH26" s="33">
        <f>'Cálculo 3º Ano'!AH27</f>
        <v>17643.095600000001</v>
      </c>
    </row>
    <row r="27" spans="1:34" s="37" customFormat="1" ht="20.100000000000001" customHeight="1" x14ac:dyDescent="0.25">
      <c r="A27" s="6" t="s">
        <v>11</v>
      </c>
      <c r="B27" s="49">
        <f>(B20-B19)/3</f>
        <v>601.33333333333337</v>
      </c>
      <c r="C27" s="70">
        <f t="shared" ref="C27:G27" si="14">(C20-C19)/3</f>
        <v>601.33333333333337</v>
      </c>
      <c r="D27" s="70">
        <f t="shared" si="14"/>
        <v>822.07999999999993</v>
      </c>
      <c r="E27" s="70">
        <f t="shared" si="14"/>
        <v>822.07999999999993</v>
      </c>
      <c r="F27" s="70">
        <f t="shared" si="14"/>
        <v>822.07999999999993</v>
      </c>
      <c r="G27" s="49">
        <f t="shared" si="14"/>
        <v>1305.6499999999999</v>
      </c>
      <c r="H27" s="81">
        <f>(H20-H19)/3</f>
        <v>601.33333333333337</v>
      </c>
      <c r="I27" s="81">
        <f t="shared" ref="I27:V27" si="15">(I20-I19)/3</f>
        <v>601.33333333333337</v>
      </c>
      <c r="J27" s="81">
        <f t="shared" si="15"/>
        <v>601.33333333333337</v>
      </c>
      <c r="K27" s="81">
        <f t="shared" si="15"/>
        <v>601.33333333333337</v>
      </c>
      <c r="L27" s="81">
        <f t="shared" si="15"/>
        <v>601.33333333333337</v>
      </c>
      <c r="M27" s="81">
        <f t="shared" si="15"/>
        <v>601.33333333333337</v>
      </c>
      <c r="N27" s="81">
        <f t="shared" si="15"/>
        <v>601.33333333333337</v>
      </c>
      <c r="O27" s="81">
        <f t="shared" si="15"/>
        <v>631.08333333333337</v>
      </c>
      <c r="P27" s="81">
        <f t="shared" si="15"/>
        <v>601.33333333333337</v>
      </c>
      <c r="Q27" s="81">
        <f t="shared" si="15"/>
        <v>601.33333333333337</v>
      </c>
      <c r="R27" s="81">
        <f t="shared" si="15"/>
        <v>601.33333333333337</v>
      </c>
      <c r="S27" s="81">
        <f t="shared" si="15"/>
        <v>957.75666666666666</v>
      </c>
      <c r="T27" s="81">
        <f t="shared" si="15"/>
        <v>729.54666666666674</v>
      </c>
      <c r="U27" s="81">
        <f t="shared" si="15"/>
        <v>814.88</v>
      </c>
      <c r="V27" s="81">
        <f t="shared" si="15"/>
        <v>602.06666666666661</v>
      </c>
      <c r="W27" s="69">
        <f>(W20-W19)/3</f>
        <v>686.84666666666669</v>
      </c>
      <c r="X27" s="69">
        <f t="shared" ref="X27:AB27" si="16">(X20-X19)/3</f>
        <v>601.33333333333337</v>
      </c>
      <c r="Y27" s="69">
        <f t="shared" si="16"/>
        <v>601.33333333333337</v>
      </c>
      <c r="Z27" s="69">
        <f t="shared" si="16"/>
        <v>836.26666666666677</v>
      </c>
      <c r="AA27" s="69">
        <f t="shared" si="16"/>
        <v>1313.6533333333334</v>
      </c>
      <c r="AB27" s="69">
        <f t="shared" si="16"/>
        <v>1762.9633333333334</v>
      </c>
      <c r="AC27" s="68">
        <f>(AC20-AC19)/3</f>
        <v>1658.9233333333334</v>
      </c>
      <c r="AD27" s="68">
        <f t="shared" ref="AD27:AF27" si="17">(AD20-AD19)/3</f>
        <v>2765.1533333333336</v>
      </c>
      <c r="AE27" s="68">
        <f t="shared" si="17"/>
        <v>3317.8466666666664</v>
      </c>
      <c r="AF27" s="68">
        <f t="shared" si="17"/>
        <v>6405.3666666666659</v>
      </c>
      <c r="AG27" s="66">
        <f>(AG20-AG19)/3</f>
        <v>1853.0533333333333</v>
      </c>
      <c r="AH27" s="66">
        <f>(AH20-AH19)/3</f>
        <v>1853.0533333333333</v>
      </c>
    </row>
    <row r="28" spans="1:34" s="32" customFormat="1" ht="45.75" customHeight="1" x14ac:dyDescent="0.25">
      <c r="A28" s="6" t="s">
        <v>68</v>
      </c>
      <c r="B28" s="49">
        <f t="shared" ref="B28:AH28" si="18">SUM(B24:B27)</f>
        <v>29260.353333333333</v>
      </c>
      <c r="C28" s="70">
        <f t="shared" si="18"/>
        <v>29260.353333333333</v>
      </c>
      <c r="D28" s="70">
        <f t="shared" si="18"/>
        <v>40156.408799999997</v>
      </c>
      <c r="E28" s="70">
        <f t="shared" si="18"/>
        <v>40156.408799999997</v>
      </c>
      <c r="F28" s="70">
        <f t="shared" si="18"/>
        <v>40156.408799999997</v>
      </c>
      <c r="G28" s="70">
        <f t="shared" si="18"/>
        <v>64025.423999999992</v>
      </c>
      <c r="H28" s="81">
        <f t="shared" si="18"/>
        <v>35592.450533333336</v>
      </c>
      <c r="I28" s="81">
        <f t="shared" si="18"/>
        <v>41925.353733333337</v>
      </c>
      <c r="J28" s="81">
        <f t="shared" si="18"/>
        <v>41925.353733333337</v>
      </c>
      <c r="K28" s="81">
        <f t="shared" si="18"/>
        <v>35592.450533333336</v>
      </c>
      <c r="L28" s="81">
        <f t="shared" si="18"/>
        <v>35592.450533333336</v>
      </c>
      <c r="M28" s="81">
        <f t="shared" si="18"/>
        <v>41925.353733333337</v>
      </c>
      <c r="N28" s="81">
        <f t="shared" si="18"/>
        <v>35592.450533333336</v>
      </c>
      <c r="O28" s="81">
        <f t="shared" si="18"/>
        <v>43393.813733333336</v>
      </c>
      <c r="P28" s="81">
        <f t="shared" si="18"/>
        <v>41925.353733333337</v>
      </c>
      <c r="Q28" s="81">
        <f t="shared" si="18"/>
        <v>41925.353733333337</v>
      </c>
      <c r="R28" s="81">
        <f t="shared" si="18"/>
        <v>41925.353733333337</v>
      </c>
      <c r="S28" s="81">
        <f t="shared" si="18"/>
        <v>59518.409466666672</v>
      </c>
      <c r="T28" s="81">
        <f t="shared" si="18"/>
        <v>48253.963866666665</v>
      </c>
      <c r="U28" s="81">
        <f t="shared" si="18"/>
        <v>46133.113999999987</v>
      </c>
      <c r="V28" s="81">
        <f t="shared" si="18"/>
        <v>41961.551066666667</v>
      </c>
      <c r="W28" s="69">
        <f t="shared" si="18"/>
        <v>39813.388666666659</v>
      </c>
      <c r="X28" s="69">
        <f t="shared" si="18"/>
        <v>35592.450533333336</v>
      </c>
      <c r="Y28" s="69">
        <f t="shared" si="18"/>
        <v>35592.450533333336</v>
      </c>
      <c r="Z28" s="69">
        <f t="shared" si="18"/>
        <v>47188.759866666667</v>
      </c>
      <c r="AA28" s="69">
        <f t="shared" si="18"/>
        <v>70835.339333333352</v>
      </c>
      <c r="AB28" s="69">
        <f t="shared" si="18"/>
        <v>93714.204533333337</v>
      </c>
      <c r="AC28" s="68">
        <f t="shared" si="18"/>
        <v>94953.678133333349</v>
      </c>
      <c r="AD28" s="68">
        <f t="shared" si="18"/>
        <v>151597.81133333335</v>
      </c>
      <c r="AE28" s="68">
        <f t="shared" si="18"/>
        <v>180603.15746666666</v>
      </c>
      <c r="AF28" s="68">
        <f t="shared" si="18"/>
        <v>342636.20706666657</v>
      </c>
      <c r="AG28" s="66">
        <f t="shared" si="18"/>
        <v>91765.228933333332</v>
      </c>
      <c r="AH28" s="33">
        <f t="shared" si="18"/>
        <v>91765.228933333332</v>
      </c>
    </row>
    <row r="29" spans="1:34" s="32" customFormat="1" ht="45.75" customHeight="1" thickBot="1" x14ac:dyDescent="0.3">
      <c r="A29" s="4" t="s">
        <v>69</v>
      </c>
      <c r="B29" s="53">
        <f t="shared" ref="B29:AH29" si="19">(B9)*(B28)</f>
        <v>0</v>
      </c>
      <c r="C29" s="82">
        <f t="shared" si="19"/>
        <v>0</v>
      </c>
      <c r="D29" s="82">
        <f t="shared" si="19"/>
        <v>0</v>
      </c>
      <c r="E29" s="82">
        <f t="shared" si="19"/>
        <v>0</v>
      </c>
      <c r="F29" s="82">
        <f t="shared" si="19"/>
        <v>0</v>
      </c>
      <c r="G29" s="82">
        <f t="shared" si="19"/>
        <v>0</v>
      </c>
      <c r="H29" s="83">
        <f t="shared" si="19"/>
        <v>0</v>
      </c>
      <c r="I29" s="83">
        <f t="shared" si="19"/>
        <v>0</v>
      </c>
      <c r="J29" s="83">
        <f t="shared" si="19"/>
        <v>0</v>
      </c>
      <c r="K29" s="83">
        <f t="shared" si="19"/>
        <v>0</v>
      </c>
      <c r="L29" s="83">
        <f t="shared" si="19"/>
        <v>0</v>
      </c>
      <c r="M29" s="83">
        <f t="shared" si="19"/>
        <v>0</v>
      </c>
      <c r="N29" s="83">
        <f t="shared" si="19"/>
        <v>0</v>
      </c>
      <c r="O29" s="83">
        <f t="shared" si="19"/>
        <v>0</v>
      </c>
      <c r="P29" s="83">
        <f t="shared" si="19"/>
        <v>0</v>
      </c>
      <c r="Q29" s="83">
        <f t="shared" si="19"/>
        <v>0</v>
      </c>
      <c r="R29" s="83">
        <f t="shared" si="19"/>
        <v>0</v>
      </c>
      <c r="S29" s="83">
        <f t="shared" si="19"/>
        <v>0</v>
      </c>
      <c r="T29" s="83">
        <f t="shared" si="19"/>
        <v>0</v>
      </c>
      <c r="U29" s="83">
        <f t="shared" si="19"/>
        <v>0</v>
      </c>
      <c r="V29" s="83">
        <f t="shared" si="19"/>
        <v>0</v>
      </c>
      <c r="W29" s="84">
        <f t="shared" si="19"/>
        <v>0</v>
      </c>
      <c r="X29" s="84">
        <f t="shared" si="19"/>
        <v>0</v>
      </c>
      <c r="Y29" s="84">
        <f t="shared" si="19"/>
        <v>0</v>
      </c>
      <c r="Z29" s="84">
        <f t="shared" si="19"/>
        <v>0</v>
      </c>
      <c r="AA29" s="84">
        <f t="shared" si="19"/>
        <v>0</v>
      </c>
      <c r="AB29" s="84">
        <f t="shared" si="19"/>
        <v>0</v>
      </c>
      <c r="AC29" s="85">
        <f t="shared" si="19"/>
        <v>0</v>
      </c>
      <c r="AD29" s="85">
        <f t="shared" si="19"/>
        <v>0</v>
      </c>
      <c r="AE29" s="85">
        <f t="shared" si="19"/>
        <v>0</v>
      </c>
      <c r="AF29" s="85">
        <f t="shared" si="19"/>
        <v>0</v>
      </c>
      <c r="AG29" s="86">
        <f t="shared" si="19"/>
        <v>0</v>
      </c>
      <c r="AH29" s="34">
        <f t="shared" si="19"/>
        <v>0</v>
      </c>
    </row>
    <row r="30" spans="1:34" s="32" customFormat="1" ht="20.100000000000001" customHeight="1" x14ac:dyDescent="0.25">
      <c r="A30" s="141" t="s">
        <v>61</v>
      </c>
      <c r="B30" s="92">
        <f>'PARC VENC - 1º ANO'!B29</f>
        <v>213.13499999999999</v>
      </c>
      <c r="C30" s="92">
        <f>'PARC VENC - 1º ANO'!C29</f>
        <v>213.13499999999999</v>
      </c>
      <c r="D30" s="92">
        <f>'PARC VENC - 1º ANO'!D29</f>
        <v>518.30499999999995</v>
      </c>
      <c r="E30" s="92">
        <f>'PARC VENC - 1º ANO'!E29</f>
        <v>518.30499999999995</v>
      </c>
      <c r="F30" s="92">
        <f>'PARC VENC - 1º ANO'!F29</f>
        <v>518.30499999999995</v>
      </c>
      <c r="G30" s="92">
        <f>'PARC VENC - 1º ANO'!G29</f>
        <v>745.74</v>
      </c>
      <c r="H30" s="88">
        <f>'PARC VENC - 1º ANO'!H29</f>
        <v>255</v>
      </c>
      <c r="I30" s="88">
        <f>'PARC VENC - 1º ANO'!I29</f>
        <v>240</v>
      </c>
      <c r="J30" s="88">
        <f>'PARC VENC - 1º ANO'!J29</f>
        <v>240</v>
      </c>
      <c r="K30" s="88">
        <f>'PARC VENC - 1º ANO'!K29</f>
        <v>337.8</v>
      </c>
      <c r="L30" s="88">
        <f>'PARC VENC - 1º ANO'!L29</f>
        <v>337.8</v>
      </c>
      <c r="M30" s="88">
        <f>'PARC VENC - 1º ANO'!M29</f>
        <v>159</v>
      </c>
      <c r="N30" s="88">
        <f>'PARC VENC - 1º ANO'!N29</f>
        <v>337.8</v>
      </c>
      <c r="O30" s="88">
        <f>'PARC VENC - 1º ANO'!O29</f>
        <v>373.8</v>
      </c>
      <c r="P30" s="88">
        <f>'PARC VENC - 1º ANO'!P29</f>
        <v>270</v>
      </c>
      <c r="Q30" s="88">
        <f>'PARC VENC - 1º ANO'!Q29</f>
        <v>270</v>
      </c>
      <c r="R30" s="88">
        <f>'PARC VENC - 1º ANO'!R29</f>
        <v>790.8</v>
      </c>
      <c r="S30" s="88">
        <f>'PARC VENC - 1º ANO'!S29</f>
        <v>300</v>
      </c>
      <c r="T30" s="88">
        <f>'PARC VENC - 1º ANO'!T29</f>
        <v>1050</v>
      </c>
      <c r="U30" s="88">
        <f>'PARC VENC - 1º ANO'!U29</f>
        <v>810</v>
      </c>
      <c r="V30" s="88">
        <f>'PARC VENC - 1º ANO'!V29</f>
        <v>270</v>
      </c>
      <c r="W30" s="95">
        <f>'PARC VENC - 1º ANO'!W29</f>
        <v>208.8</v>
      </c>
      <c r="X30" s="95">
        <f>'PARC VENC - 1º ANO'!X29</f>
        <v>178.8</v>
      </c>
      <c r="Y30" s="95">
        <f>'PARC VENC - 1º ANO'!Y29</f>
        <v>186</v>
      </c>
      <c r="Z30" s="95">
        <f>'PARC VENC - 1º ANO'!Z29</f>
        <v>234.6</v>
      </c>
      <c r="AA30" s="95">
        <f>'PARC VENC - 1º ANO'!AA29</f>
        <v>309.60000000000002</v>
      </c>
      <c r="AB30" s="95">
        <f>'PARC VENC - 1º ANO'!AB29</f>
        <v>492</v>
      </c>
      <c r="AC30" s="90"/>
      <c r="AD30" s="90"/>
      <c r="AE30" s="90"/>
      <c r="AF30" s="90"/>
      <c r="AG30" s="91">
        <f>'PARC VENC - 1º ANO'!AG29</f>
        <v>420</v>
      </c>
      <c r="AH30" s="91">
        <f>'PARC VENC - 1º ANO'!AH29</f>
        <v>420</v>
      </c>
    </row>
    <row r="31" spans="1:34" s="32" customFormat="1" ht="20.100000000000001" customHeight="1" x14ac:dyDescent="0.25">
      <c r="A31" s="22" t="s">
        <v>62</v>
      </c>
      <c r="B31" s="92">
        <f>'PARC VENC - 1º ANO'!B30</f>
        <v>426.27</v>
      </c>
      <c r="C31" s="92">
        <f>'PARC VENC - 1º ANO'!C30</f>
        <v>426.27</v>
      </c>
      <c r="D31" s="92">
        <f>'PARC VENC - 1º ANO'!D30</f>
        <v>1036.6099999999999</v>
      </c>
      <c r="E31" s="92">
        <f>'PARC VENC - 1º ANO'!E30</f>
        <v>1036.6099999999999</v>
      </c>
      <c r="F31" s="92">
        <f>'PARC VENC - 1º ANO'!F30</f>
        <v>1036.6099999999999</v>
      </c>
      <c r="G31" s="92">
        <f>'PARC VENC - 1º ANO'!G30</f>
        <v>1491.48</v>
      </c>
      <c r="H31" s="93">
        <f>'PARC VENC - 1º ANO'!H30</f>
        <v>510</v>
      </c>
      <c r="I31" s="93">
        <f>'PARC VENC - 1º ANO'!I30</f>
        <v>480</v>
      </c>
      <c r="J31" s="93">
        <f>'PARC VENC - 1º ANO'!J30</f>
        <v>480</v>
      </c>
      <c r="K31" s="93">
        <f>'PARC VENC - 1º ANO'!K30</f>
        <v>675.6</v>
      </c>
      <c r="L31" s="93">
        <f>'PARC VENC - 1º ANO'!L30</f>
        <v>675.6</v>
      </c>
      <c r="M31" s="93">
        <f>'PARC VENC - 1º ANO'!M30</f>
        <v>318</v>
      </c>
      <c r="N31" s="93">
        <f>'PARC VENC - 1º ANO'!N30</f>
        <v>675.6</v>
      </c>
      <c r="O31" s="93">
        <f>'PARC VENC - 1º ANO'!O30</f>
        <v>747.6</v>
      </c>
      <c r="P31" s="93">
        <f>'PARC VENC - 1º ANO'!P30</f>
        <v>540</v>
      </c>
      <c r="Q31" s="93">
        <f>'PARC VENC - 1º ANO'!Q30</f>
        <v>540</v>
      </c>
      <c r="R31" s="93">
        <f>'PARC VENC - 1º ANO'!R30</f>
        <v>1581.6</v>
      </c>
      <c r="S31" s="93">
        <f>'PARC VENC - 1º ANO'!S30</f>
        <v>600</v>
      </c>
      <c r="T31" s="93">
        <f>'PARC VENC - 1º ANO'!T30</f>
        <v>2100</v>
      </c>
      <c r="U31" s="93">
        <f>'PARC VENC - 1º ANO'!U30</f>
        <v>1620</v>
      </c>
      <c r="V31" s="93">
        <f>'PARC VENC - 1º ANO'!V30</f>
        <v>540</v>
      </c>
      <c r="W31" s="95">
        <f>'PARC VENC - 1º ANO'!W30</f>
        <v>417.6</v>
      </c>
      <c r="X31" s="95">
        <f>'PARC VENC - 1º ANO'!X30</f>
        <v>357.6</v>
      </c>
      <c r="Y31" s="95">
        <f>'PARC VENC - 1º ANO'!Y30</f>
        <v>372</v>
      </c>
      <c r="Z31" s="95">
        <f>'PARC VENC - 1º ANO'!Z30</f>
        <v>469.2</v>
      </c>
      <c r="AA31" s="95">
        <f>'PARC VENC - 1º ANO'!AA30</f>
        <v>619.20000000000005</v>
      </c>
      <c r="AB31" s="95">
        <f>'PARC VENC - 1º ANO'!AB30</f>
        <v>984</v>
      </c>
      <c r="AC31" s="96"/>
      <c r="AD31" s="96"/>
      <c r="AE31" s="96"/>
      <c r="AF31" s="96"/>
      <c r="AG31" s="97">
        <f>'PARC VENC - 1º ANO'!AG30</f>
        <v>840</v>
      </c>
      <c r="AH31" s="97">
        <f>'PARC VENC - 1º ANO'!AH30</f>
        <v>840</v>
      </c>
    </row>
    <row r="32" spans="1:34" s="32" customFormat="1" ht="20.100000000000001" customHeight="1" x14ac:dyDescent="0.25">
      <c r="A32" s="24" t="s">
        <v>52</v>
      </c>
      <c r="B32" s="98">
        <f>'PARC VENC - 1º ANO'!B31</f>
        <v>241.36</v>
      </c>
      <c r="C32" s="98">
        <f>'PARC VENC - 1º ANO'!C31</f>
        <v>241.36</v>
      </c>
      <c r="D32" s="98">
        <f>'PARC VENC - 1º ANO'!D31</f>
        <v>745.8</v>
      </c>
      <c r="E32" s="98">
        <f>'PARC VENC - 1º ANO'!E31</f>
        <v>745.8</v>
      </c>
      <c r="F32" s="98">
        <f>'PARC VENC - 1º ANO'!F31</f>
        <v>745.8</v>
      </c>
      <c r="G32" s="98">
        <f>'PARC VENC - 1º ANO'!G31</f>
        <v>871.31</v>
      </c>
      <c r="H32" s="99"/>
      <c r="I32" s="99"/>
      <c r="J32" s="99"/>
      <c r="K32" s="99"/>
      <c r="L32" s="99"/>
      <c r="M32" s="99"/>
      <c r="N32" s="99"/>
      <c r="O32" s="100"/>
      <c r="P32" s="100"/>
      <c r="Q32" s="100"/>
      <c r="R32" s="100"/>
      <c r="S32" s="100"/>
      <c r="T32" s="100"/>
      <c r="U32" s="100"/>
      <c r="V32" s="100"/>
      <c r="W32" s="101"/>
      <c r="X32" s="101"/>
      <c r="Y32" s="101"/>
      <c r="Z32" s="101"/>
      <c r="AA32" s="101"/>
      <c r="AB32" s="101"/>
      <c r="AC32" s="102"/>
      <c r="AD32" s="102"/>
      <c r="AE32" s="102"/>
      <c r="AF32" s="102"/>
      <c r="AG32" s="103"/>
      <c r="AH32" s="103"/>
    </row>
    <row r="33" spans="1:34" s="32" customFormat="1" ht="23.25" thickBot="1" x14ac:dyDescent="0.3">
      <c r="A33" s="142" t="s">
        <v>66</v>
      </c>
      <c r="B33" s="57">
        <f>((B22*B30)+(B23*B31)+(B21*B32))*B9</f>
        <v>0</v>
      </c>
      <c r="C33" s="104">
        <f t="shared" ref="C33:G33" si="20">((C22*C30)+(C23*C31)+(C21*C32))*C9</f>
        <v>0</v>
      </c>
      <c r="D33" s="104">
        <f t="shared" si="20"/>
        <v>0</v>
      </c>
      <c r="E33" s="104">
        <f t="shared" si="20"/>
        <v>0</v>
      </c>
      <c r="F33" s="104">
        <f t="shared" si="20"/>
        <v>0</v>
      </c>
      <c r="G33" s="57">
        <f t="shared" si="20"/>
        <v>0</v>
      </c>
      <c r="H33" s="105">
        <f>((H22*H30)+(H23*H31))*H9</f>
        <v>0</v>
      </c>
      <c r="I33" s="105">
        <f t="shared" ref="I33:V33" si="21">((I22*I30)+(I23*I31))*I9</f>
        <v>0</v>
      </c>
      <c r="J33" s="105">
        <f t="shared" si="21"/>
        <v>0</v>
      </c>
      <c r="K33" s="105">
        <f t="shared" si="21"/>
        <v>0</v>
      </c>
      <c r="L33" s="105">
        <f t="shared" si="21"/>
        <v>0</v>
      </c>
      <c r="M33" s="105">
        <f t="shared" si="21"/>
        <v>0</v>
      </c>
      <c r="N33" s="105">
        <f t="shared" si="21"/>
        <v>0</v>
      </c>
      <c r="O33" s="105">
        <f t="shared" si="21"/>
        <v>0</v>
      </c>
      <c r="P33" s="105">
        <f t="shared" si="21"/>
        <v>0</v>
      </c>
      <c r="Q33" s="105">
        <f t="shared" si="21"/>
        <v>0</v>
      </c>
      <c r="R33" s="105">
        <f t="shared" si="21"/>
        <v>0</v>
      </c>
      <c r="S33" s="105">
        <f t="shared" si="21"/>
        <v>0</v>
      </c>
      <c r="T33" s="105">
        <f t="shared" si="21"/>
        <v>0</v>
      </c>
      <c r="U33" s="105">
        <f t="shared" si="21"/>
        <v>0</v>
      </c>
      <c r="V33" s="105">
        <f t="shared" si="21"/>
        <v>0</v>
      </c>
      <c r="W33" s="106">
        <f>((W22*W30)+(W23*W31))*W9</f>
        <v>0</v>
      </c>
      <c r="X33" s="106">
        <f t="shared" ref="X33:AB33" si="22">((X22*X30)+(X23*X31))*X9</f>
        <v>0</v>
      </c>
      <c r="Y33" s="106">
        <f t="shared" si="22"/>
        <v>0</v>
      </c>
      <c r="Z33" s="106">
        <f t="shared" si="22"/>
        <v>0</v>
      </c>
      <c r="AA33" s="106">
        <f t="shared" si="22"/>
        <v>0</v>
      </c>
      <c r="AB33" s="106">
        <f t="shared" si="22"/>
        <v>0</v>
      </c>
      <c r="AC33" s="143"/>
      <c r="AD33" s="143"/>
      <c r="AE33" s="143"/>
      <c r="AF33" s="143"/>
      <c r="AG33" s="107">
        <f>((AG22*AG30)+(AG23*AG31))*AG9</f>
        <v>0</v>
      </c>
      <c r="AH33" s="107">
        <f>((AH22*AH30)+(AH23*AH31))*AH9</f>
        <v>0</v>
      </c>
    </row>
    <row r="34" spans="1:34" s="32" customFormat="1" ht="20.100000000000001" customHeight="1" thickTop="1" x14ac:dyDescent="0.25">
      <c r="A34" s="21" t="s">
        <v>22</v>
      </c>
      <c r="B34" s="35">
        <f t="shared" ref="B34:AB34" si="23">B29+B33</f>
        <v>0</v>
      </c>
      <c r="C34" s="35">
        <f t="shared" si="23"/>
        <v>0</v>
      </c>
      <c r="D34" s="35">
        <f t="shared" si="23"/>
        <v>0</v>
      </c>
      <c r="E34" s="35">
        <f t="shared" si="23"/>
        <v>0</v>
      </c>
      <c r="F34" s="35">
        <f t="shared" si="23"/>
        <v>0</v>
      </c>
      <c r="G34" s="35">
        <f t="shared" si="23"/>
        <v>0</v>
      </c>
      <c r="H34" s="35">
        <f t="shared" si="23"/>
        <v>0</v>
      </c>
      <c r="I34" s="36">
        <f t="shared" si="23"/>
        <v>0</v>
      </c>
      <c r="J34" s="36">
        <f t="shared" si="23"/>
        <v>0</v>
      </c>
      <c r="K34" s="36">
        <f t="shared" si="23"/>
        <v>0</v>
      </c>
      <c r="L34" s="36">
        <f t="shared" si="23"/>
        <v>0</v>
      </c>
      <c r="M34" s="36">
        <f t="shared" si="23"/>
        <v>0</v>
      </c>
      <c r="N34" s="36">
        <f t="shared" si="23"/>
        <v>0</v>
      </c>
      <c r="O34" s="36">
        <f t="shared" si="23"/>
        <v>0</v>
      </c>
      <c r="P34" s="36">
        <f t="shared" si="23"/>
        <v>0</v>
      </c>
      <c r="Q34" s="36">
        <f t="shared" si="23"/>
        <v>0</v>
      </c>
      <c r="R34" s="36">
        <f t="shared" si="23"/>
        <v>0</v>
      </c>
      <c r="S34" s="36">
        <f t="shared" si="23"/>
        <v>0</v>
      </c>
      <c r="T34" s="36">
        <f t="shared" si="23"/>
        <v>0</v>
      </c>
      <c r="U34" s="36">
        <f t="shared" si="23"/>
        <v>0</v>
      </c>
      <c r="V34" s="36">
        <f t="shared" si="23"/>
        <v>0</v>
      </c>
      <c r="W34" s="36">
        <f t="shared" si="23"/>
        <v>0</v>
      </c>
      <c r="X34" s="36">
        <f t="shared" si="23"/>
        <v>0</v>
      </c>
      <c r="Y34" s="36">
        <f t="shared" si="23"/>
        <v>0</v>
      </c>
      <c r="Z34" s="36">
        <f t="shared" si="23"/>
        <v>0</v>
      </c>
      <c r="AA34" s="36">
        <f t="shared" si="23"/>
        <v>0</v>
      </c>
      <c r="AB34" s="36">
        <f t="shared" si="23"/>
        <v>0</v>
      </c>
      <c r="AC34" s="36">
        <f>AC29</f>
        <v>0</v>
      </c>
      <c r="AD34" s="36">
        <f t="shared" ref="AD34:AF34" si="24">AD29</f>
        <v>0</v>
      </c>
      <c r="AE34" s="36">
        <f t="shared" si="24"/>
        <v>0</v>
      </c>
      <c r="AF34" s="36">
        <f t="shared" si="24"/>
        <v>0</v>
      </c>
      <c r="AG34" s="36">
        <f>AG29+AG33</f>
        <v>0</v>
      </c>
      <c r="AH34" s="36">
        <f>AH29+AH33</f>
        <v>0</v>
      </c>
    </row>
    <row r="36" spans="1:34" ht="17.25" customHeight="1" x14ac:dyDescent="0.2">
      <c r="A36" s="20">
        <f>SUM(B34:AH34)</f>
        <v>0</v>
      </c>
    </row>
  </sheetData>
  <pageMargins left="1.1811023622047245" right="0.51181102362204722" top="0.6692913385826772" bottom="0.6692913385826772" header="0" footer="0"/>
  <pageSetup paperSize="9" orientation="portrait" r:id="rId1"/>
  <headerFooter>
    <oddFooter xml:space="preserve">&amp;R&amp;8CPPRS/CRH/SES&gt;versão 2.8 | Data 19 01 2026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02C58-513D-47B9-9166-5B330C836E48}">
  <dimension ref="A1:AH38"/>
  <sheetViews>
    <sheetView topLeftCell="A22" workbookViewId="0">
      <pane xSplit="1" topLeftCell="B1" activePane="topRight" state="frozen"/>
      <selection activeCell="B39" sqref="B39"/>
      <selection pane="topRight" activeCell="B34" sqref="B34"/>
    </sheetView>
  </sheetViews>
  <sheetFormatPr defaultRowHeight="15" x14ac:dyDescent="0.25"/>
  <cols>
    <col min="1" max="1" width="45.28515625" customWidth="1"/>
    <col min="2" max="2" width="18.28515625" customWidth="1"/>
    <col min="3" max="3" width="14.85546875" customWidth="1"/>
    <col min="4" max="4" width="17.85546875" customWidth="1"/>
    <col min="5" max="5" width="14.85546875" customWidth="1"/>
    <col min="6" max="6" width="15.140625" customWidth="1"/>
    <col min="7" max="7" width="12.7109375" customWidth="1"/>
    <col min="8" max="8" width="12.140625" bestFit="1" customWidth="1"/>
    <col min="9" max="9" width="14" customWidth="1"/>
    <col min="10" max="10" width="15.28515625" customWidth="1"/>
    <col min="11" max="11" width="13.85546875" customWidth="1"/>
    <col min="12" max="12" width="12.140625" bestFit="1" customWidth="1"/>
    <col min="13" max="13" width="14.7109375" customWidth="1"/>
    <col min="14" max="18" width="12.140625" bestFit="1" customWidth="1"/>
    <col min="19" max="20" width="12.7109375" bestFit="1" customWidth="1"/>
    <col min="21" max="22" width="12.140625" bestFit="1" customWidth="1"/>
    <col min="23" max="23" width="17.42578125" bestFit="1" customWidth="1"/>
    <col min="24" max="24" width="18.140625" bestFit="1" customWidth="1"/>
    <col min="25" max="25" width="17.140625" bestFit="1" customWidth="1"/>
    <col min="26" max="26" width="18.140625" bestFit="1" customWidth="1"/>
    <col min="27" max="27" width="19.85546875" bestFit="1" customWidth="1"/>
    <col min="28" max="28" width="17.42578125" customWidth="1"/>
    <col min="29" max="29" width="14.85546875" customWidth="1"/>
    <col min="30" max="30" width="13.5703125" customWidth="1"/>
    <col min="31" max="31" width="14.140625" customWidth="1"/>
    <col min="32" max="32" width="15.85546875" customWidth="1"/>
    <col min="33" max="33" width="13" customWidth="1"/>
    <col min="34" max="34" width="13.85546875" customWidth="1"/>
  </cols>
  <sheetData>
    <row r="1" spans="1:34" s="136" customFormat="1" ht="70.5" customHeight="1" x14ac:dyDescent="0.25">
      <c r="A1" s="130" t="s">
        <v>7</v>
      </c>
      <c r="B1" s="131" t="s">
        <v>33</v>
      </c>
      <c r="C1" s="131" t="s">
        <v>34</v>
      </c>
      <c r="D1" s="131" t="s">
        <v>35</v>
      </c>
      <c r="E1" s="131" t="s">
        <v>36</v>
      </c>
      <c r="F1" s="131" t="s">
        <v>37</v>
      </c>
      <c r="G1" s="131" t="s">
        <v>38</v>
      </c>
      <c r="H1" s="132" t="s">
        <v>12</v>
      </c>
      <c r="I1" s="132" t="s">
        <v>0</v>
      </c>
      <c r="J1" s="132" t="s">
        <v>30</v>
      </c>
      <c r="K1" s="132" t="s">
        <v>13</v>
      </c>
      <c r="L1" s="132" t="s">
        <v>14</v>
      </c>
      <c r="M1" s="132" t="s">
        <v>31</v>
      </c>
      <c r="N1" s="132" t="s">
        <v>15</v>
      </c>
      <c r="O1" s="132" t="s">
        <v>1</v>
      </c>
      <c r="P1" s="132" t="s">
        <v>2</v>
      </c>
      <c r="Q1" s="132" t="s">
        <v>3</v>
      </c>
      <c r="R1" s="132" t="s">
        <v>45</v>
      </c>
      <c r="S1" s="132" t="s">
        <v>4</v>
      </c>
      <c r="T1" s="132" t="s">
        <v>5</v>
      </c>
      <c r="U1" s="132" t="s">
        <v>6</v>
      </c>
      <c r="V1" s="132" t="s">
        <v>32</v>
      </c>
      <c r="W1" s="133" t="s">
        <v>24</v>
      </c>
      <c r="X1" s="133" t="s">
        <v>25</v>
      </c>
      <c r="Y1" s="133" t="s">
        <v>26</v>
      </c>
      <c r="Z1" s="133" t="s">
        <v>27</v>
      </c>
      <c r="AA1" s="133" t="s">
        <v>28</v>
      </c>
      <c r="AB1" s="133" t="s">
        <v>29</v>
      </c>
      <c r="AC1" s="134" t="s">
        <v>16</v>
      </c>
      <c r="AD1" s="134" t="s">
        <v>17</v>
      </c>
      <c r="AE1" s="134" t="s">
        <v>18</v>
      </c>
      <c r="AF1" s="134" t="s">
        <v>39</v>
      </c>
      <c r="AG1" s="135" t="s">
        <v>41</v>
      </c>
      <c r="AH1" s="135" t="s">
        <v>42</v>
      </c>
    </row>
    <row r="2" spans="1:34" x14ac:dyDescent="0.25">
      <c r="A2" s="39" t="s">
        <v>64</v>
      </c>
      <c r="B2" s="41">
        <f>'PARC VENC - 1º ANO'!B10</f>
        <v>676.22</v>
      </c>
      <c r="C2" s="41">
        <f>'PARC VENC - 1º ANO'!C10</f>
        <v>676.22</v>
      </c>
      <c r="D2" s="41">
        <f>'PARC VENC - 1º ANO'!D10</f>
        <v>1088.07</v>
      </c>
      <c r="E2" s="41">
        <f>'PARC VENC - 1º ANO'!E10</f>
        <v>1088.07</v>
      </c>
      <c r="F2" s="41">
        <f>'PARC VENC - 1º ANO'!F10</f>
        <v>1088.07</v>
      </c>
      <c r="G2" s="41">
        <f>'PARC VENC - 1º ANO'!G10</f>
        <v>1450.76</v>
      </c>
      <c r="H2" s="41">
        <f>'PARC VENC - 1º ANO'!H10</f>
        <v>362.39</v>
      </c>
      <c r="I2" s="41">
        <f>'PARC VENC - 1º ANO'!I10</f>
        <v>319.49</v>
      </c>
      <c r="J2" s="41">
        <f>'PARC VENC - 1º ANO'!J10</f>
        <v>319.49</v>
      </c>
      <c r="K2" s="41">
        <f>'PARC VENC - 1º ANO'!K10</f>
        <v>371.26</v>
      </c>
      <c r="L2" s="41">
        <f>'PARC VENC - 1º ANO'!L10</f>
        <v>534.61</v>
      </c>
      <c r="M2" s="41">
        <f>'PARC VENC - 1º ANO'!M10</f>
        <v>371.26</v>
      </c>
      <c r="N2" s="41">
        <f>'PARC VENC - 1º ANO'!N10</f>
        <v>371.26</v>
      </c>
      <c r="O2" s="41">
        <f>'PARC VENC - 1º ANO'!O10</f>
        <v>534.61</v>
      </c>
      <c r="P2" s="41">
        <f>'PARC VENC - 1º ANO'!P10</f>
        <v>446.69</v>
      </c>
      <c r="Q2" s="41">
        <f>'PARC VENC - 1º ANO'!Q10</f>
        <v>446.69</v>
      </c>
      <c r="R2" s="41">
        <f>'PARC VENC - 1º ANO'!R10</f>
        <v>807.6</v>
      </c>
      <c r="S2" s="41">
        <f>'PARC VENC - 1º ANO'!S10</f>
        <v>1236.23</v>
      </c>
      <c r="T2" s="41">
        <f>'PARC VENC - 1º ANO'!T10</f>
        <v>807.6</v>
      </c>
      <c r="U2" s="41">
        <f>'PARC VENC - 1º ANO'!U10</f>
        <v>807.6</v>
      </c>
      <c r="V2" s="41">
        <f>'PARC VENC - 1º ANO'!V10</f>
        <v>783.93</v>
      </c>
      <c r="W2" s="41">
        <f>'PARC VENC - 1º ANO'!W10</f>
        <v>1646.7</v>
      </c>
      <c r="X2" s="41">
        <f>'PARC VENC - 1º ANO'!X10</f>
        <v>1147.03</v>
      </c>
      <c r="Y2" s="41">
        <f>'PARC VENC - 1º ANO'!Y10</f>
        <v>1325.53</v>
      </c>
      <c r="Z2" s="41">
        <f>'PARC VENC - 1º ANO'!Z10</f>
        <v>2045.68</v>
      </c>
      <c r="AA2" s="41">
        <f>'PARC VENC - 1º ANO'!AA10</f>
        <v>3330.05</v>
      </c>
      <c r="AB2" s="41">
        <f>'PARC VENC - 1º ANO'!AB10</f>
        <v>5288.89</v>
      </c>
      <c r="AC2" s="41">
        <f>'PARC VENC - 1º ANO'!AC10</f>
        <v>1575.87</v>
      </c>
      <c r="AD2" s="41">
        <f>'PARC VENC - 1º ANO'!AD10</f>
        <v>2626.46</v>
      </c>
      <c r="AE2" s="41">
        <f>'PARC VENC - 1º ANO'!AE10</f>
        <v>3151.75</v>
      </c>
      <c r="AF2" s="41">
        <f>'PARC VENC - 1º ANO'!AF10</f>
        <v>5252.91</v>
      </c>
      <c r="AG2" s="41">
        <f>'PARC VENC - 1º ANO'!AG10</f>
        <v>743.36</v>
      </c>
      <c r="AH2" s="41">
        <f>'PARC VENC - 1º ANO'!AH10</f>
        <v>743.36</v>
      </c>
    </row>
    <row r="3" spans="1:34" x14ac:dyDescent="0.25">
      <c r="A3" s="39" t="s">
        <v>8</v>
      </c>
      <c r="B3" s="41">
        <f>'PARC VENC - 1º ANO'!B11</f>
        <v>390.71</v>
      </c>
      <c r="C3" s="41">
        <f>'PARC VENC - 1º ANO'!C11</f>
        <v>390.71</v>
      </c>
      <c r="D3" s="41">
        <f>'PARC VENC - 1º ANO'!D11</f>
        <v>1378.17</v>
      </c>
      <c r="E3" s="41">
        <f>'PARC VENC - 1º ANO'!E11</f>
        <v>1378.17</v>
      </c>
      <c r="F3" s="41">
        <f>'PARC VENC - 1º ANO'!F11</f>
        <v>1378.17</v>
      </c>
      <c r="G3" s="41">
        <f>'PARC VENC - 1º ANO'!G11</f>
        <v>2466.19</v>
      </c>
      <c r="H3" s="41">
        <f>'PARC VENC - 1º ANO'!H11</f>
        <v>611.95000000000005</v>
      </c>
      <c r="I3" s="41">
        <f>'PARC VENC - 1º ANO'!I11</f>
        <v>611.95000000000005</v>
      </c>
      <c r="J3" s="41">
        <f>'PARC VENC - 1º ANO'!J11</f>
        <v>611.95000000000005</v>
      </c>
      <c r="K3" s="41">
        <f>'PARC VENC - 1º ANO'!K11</f>
        <v>650.78</v>
      </c>
      <c r="L3" s="41">
        <f>'PARC VENC - 1º ANO'!L11</f>
        <v>813.47</v>
      </c>
      <c r="M3" s="41">
        <f>'PARC VENC - 1º ANO'!M11</f>
        <v>650.78</v>
      </c>
      <c r="N3" s="41">
        <f>'PARC VENC - 1º ANO'!N11</f>
        <v>650.78</v>
      </c>
      <c r="O3" s="41">
        <f>'PARC VENC - 1º ANO'!O11</f>
        <v>813.47</v>
      </c>
      <c r="P3" s="41">
        <f>'PARC VENC - 1º ANO'!P11</f>
        <v>718.57</v>
      </c>
      <c r="Q3" s="41">
        <f>'PARC VENC - 1º ANO'!Q11</f>
        <v>718.57</v>
      </c>
      <c r="R3" s="41">
        <f>'PARC VENC - 1º ANO'!R11</f>
        <v>867.71</v>
      </c>
      <c r="S3" s="41">
        <f>'PARC VENC - 1º ANO'!S11</f>
        <v>1637.04</v>
      </c>
      <c r="T3" s="41">
        <f>'PARC VENC - 1º ANO'!T11</f>
        <v>1115.82</v>
      </c>
      <c r="U3" s="41">
        <f>'PARC VENC - 1º ANO'!U11</f>
        <v>1637.04</v>
      </c>
      <c r="V3" s="41">
        <f>'PARC VENC - 1º ANO'!V11</f>
        <v>1022.27</v>
      </c>
      <c r="W3" s="41">
        <f>'PARC VENC - 1º ANO'!W11</f>
        <v>0</v>
      </c>
      <c r="X3" s="41">
        <f>'PARC VENC - 1º ANO'!X11</f>
        <v>0</v>
      </c>
      <c r="Y3" s="41">
        <f>'PARC VENC - 1º ANO'!Y11</f>
        <v>0</v>
      </c>
      <c r="Z3" s="41">
        <f>'PARC VENC - 1º ANO'!Z11</f>
        <v>0</v>
      </c>
      <c r="AA3" s="41">
        <f>'PARC VENC - 1º ANO'!AA11</f>
        <v>0</v>
      </c>
      <c r="AB3" s="41">
        <f>'PARC VENC - 1º ANO'!AB11</f>
        <v>0</v>
      </c>
      <c r="AC3" s="41">
        <f>'PARC VENC - 1º ANO'!AC11</f>
        <v>622.15</v>
      </c>
      <c r="AD3" s="41">
        <f>'PARC VENC - 1º ANO'!AD11</f>
        <v>1037.75</v>
      </c>
      <c r="AE3" s="41">
        <f>'PARC VENC - 1º ANO'!AE11</f>
        <v>1244.29</v>
      </c>
      <c r="AF3" s="41">
        <f>'PARC VENC - 1º ANO'!AF11</f>
        <v>2074.2399999999998</v>
      </c>
      <c r="AG3" s="41">
        <f>'PARC VENC - 1º ANO'!AG11</f>
        <v>0</v>
      </c>
      <c r="AH3" s="41">
        <f>'PARC VENC - 1º ANO'!AH11</f>
        <v>0</v>
      </c>
    </row>
    <row r="4" spans="1:34" x14ac:dyDescent="0.25">
      <c r="A4" s="39" t="s">
        <v>9</v>
      </c>
      <c r="B4" s="41">
        <f>'PARC VENC - 1º ANO'!B12</f>
        <v>737.07</v>
      </c>
      <c r="C4" s="41">
        <f>'PARC VENC - 1º ANO'!C12</f>
        <v>737.07</v>
      </c>
      <c r="D4" s="41">
        <f>'PARC VENC - 1º ANO'!D12</f>
        <v>0</v>
      </c>
      <c r="E4" s="41">
        <f>'PARC VENC - 1º ANO'!E12</f>
        <v>0</v>
      </c>
      <c r="F4" s="41">
        <f>'PARC VENC - 1º ANO'!F12</f>
        <v>0</v>
      </c>
      <c r="G4" s="41">
        <f>'PARC VENC - 1º ANO'!G12</f>
        <v>0</v>
      </c>
      <c r="H4" s="41">
        <f>'PARC VENC - 1º ANO'!H12</f>
        <v>829.66</v>
      </c>
      <c r="I4" s="41">
        <f>'PARC VENC - 1º ANO'!I12</f>
        <v>872.56</v>
      </c>
      <c r="J4" s="41">
        <f>'PARC VENC - 1º ANO'!J12</f>
        <v>872.56</v>
      </c>
      <c r="K4" s="41">
        <f>'PARC VENC - 1º ANO'!K12</f>
        <v>781.96</v>
      </c>
      <c r="L4" s="41">
        <f>'PARC VENC - 1º ANO'!L12</f>
        <v>455.92</v>
      </c>
      <c r="M4" s="41">
        <f>'PARC VENC - 1º ANO'!M12</f>
        <v>781.96</v>
      </c>
      <c r="N4" s="41">
        <f>'PARC VENC - 1º ANO'!N12</f>
        <v>781.96</v>
      </c>
      <c r="O4" s="41">
        <f>'PARC VENC - 1º ANO'!O12</f>
        <v>455.92</v>
      </c>
      <c r="P4" s="41">
        <f>'PARC VENC - 1º ANO'!P12</f>
        <v>638.74</v>
      </c>
      <c r="Q4" s="41">
        <f>'PARC VENC - 1º ANO'!Q12</f>
        <v>638.74</v>
      </c>
      <c r="R4" s="41">
        <f>'PARC VENC - 1º ANO'!R12</f>
        <v>128.69</v>
      </c>
      <c r="S4" s="41">
        <f>'PARC VENC - 1º ANO'!S12</f>
        <v>0</v>
      </c>
      <c r="T4" s="41">
        <f>'PARC VENC - 1º ANO'!T12</f>
        <v>0</v>
      </c>
      <c r="U4" s="41">
        <f>'PARC VENC - 1º ANO'!U12</f>
        <v>0</v>
      </c>
      <c r="V4" s="41">
        <f>'PARC VENC - 1º ANO'!V12</f>
        <v>0</v>
      </c>
      <c r="W4" s="41">
        <f>'PARC VENC - 1º ANO'!W12</f>
        <v>0</v>
      </c>
      <c r="X4" s="41">
        <f>'PARC VENC - 1º ANO'!X12</f>
        <v>302.25</v>
      </c>
      <c r="Y4" s="41">
        <f>'PARC VENC - 1º ANO'!Y12</f>
        <v>123.75</v>
      </c>
      <c r="Z4" s="41">
        <f>'PARC VENC - 1º ANO'!Z12</f>
        <v>0</v>
      </c>
      <c r="AA4" s="41">
        <f>'PARC VENC - 1º ANO'!AA12</f>
        <v>0</v>
      </c>
      <c r="AB4" s="41">
        <f>'PARC VENC - 1º ANO'!AB12</f>
        <v>0</v>
      </c>
      <c r="AC4" s="41">
        <f>'PARC VENC - 1º ANO'!AC12</f>
        <v>0</v>
      </c>
      <c r="AD4" s="41">
        <f>'PARC VENC - 1º ANO'!AD12</f>
        <v>0</v>
      </c>
      <c r="AE4" s="41">
        <f>'PARC VENC - 1º ANO'!AE12</f>
        <v>0</v>
      </c>
      <c r="AF4" s="41">
        <f>'PARC VENC - 1º ANO'!AF12</f>
        <v>0</v>
      </c>
      <c r="AG4" s="41">
        <f>'PARC VENC - 1º ANO'!AG12</f>
        <v>0</v>
      </c>
      <c r="AH4" s="41">
        <f>'PARC VENC - 1º ANO'!AH12</f>
        <v>0</v>
      </c>
    </row>
    <row r="5" spans="1:34" x14ac:dyDescent="0.25">
      <c r="A5" s="39" t="s">
        <v>59</v>
      </c>
      <c r="B5" s="41">
        <f>'PARC VENC - 1º ANO'!B13</f>
        <v>0</v>
      </c>
      <c r="C5" s="41">
        <f>'PARC VENC - 1º ANO'!C13</f>
        <v>0</v>
      </c>
      <c r="D5" s="41">
        <f>'PARC VENC - 1º ANO'!D13</f>
        <v>0</v>
      </c>
      <c r="E5" s="41">
        <f>'PARC VENC - 1º ANO'!E13</f>
        <v>0</v>
      </c>
      <c r="F5" s="41">
        <f>'PARC VENC - 1º ANO'!F13</f>
        <v>0</v>
      </c>
      <c r="G5" s="41">
        <f>'PARC VENC - 1º ANO'!G13</f>
        <v>0</v>
      </c>
      <c r="H5" s="41">
        <f>'PARC VENC - 1º ANO'!H13</f>
        <v>0</v>
      </c>
      <c r="I5" s="41">
        <f>'PARC VENC - 1º ANO'!I13</f>
        <v>0</v>
      </c>
      <c r="J5" s="41">
        <f>'PARC VENC - 1º ANO'!J13</f>
        <v>0</v>
      </c>
      <c r="K5" s="41">
        <f>'PARC VENC - 1º ANO'!K13</f>
        <v>0</v>
      </c>
      <c r="L5" s="41">
        <f>'PARC VENC - 1º ANO'!L13</f>
        <v>0</v>
      </c>
      <c r="M5" s="41">
        <f>'PARC VENC - 1º ANO'!M13</f>
        <v>0</v>
      </c>
      <c r="N5" s="41">
        <f>'PARC VENC - 1º ANO'!N13</f>
        <v>0</v>
      </c>
      <c r="O5" s="41">
        <f>'PARC VENC - 1º ANO'!O13</f>
        <v>89.25</v>
      </c>
      <c r="P5" s="41">
        <f>'PARC VENC - 1º ANO'!P13</f>
        <v>0</v>
      </c>
      <c r="Q5" s="41">
        <f>'PARC VENC - 1º ANO'!Q13</f>
        <v>0</v>
      </c>
      <c r="R5" s="41">
        <f>'PARC VENC - 1º ANO'!R13</f>
        <v>0</v>
      </c>
      <c r="S5" s="41">
        <f>'PARC VENC - 1º ANO'!S13</f>
        <v>0</v>
      </c>
      <c r="T5" s="41">
        <f>'PARC VENC - 1º ANO'!T13</f>
        <v>265.22000000000003</v>
      </c>
      <c r="U5" s="41">
        <f>'PARC VENC - 1º ANO'!U13</f>
        <v>0</v>
      </c>
      <c r="V5" s="41">
        <f>'PARC VENC - 1º ANO'!V13</f>
        <v>0</v>
      </c>
      <c r="W5" s="41">
        <f>'PARC VENC - 1º ANO'!W13</f>
        <v>0</v>
      </c>
      <c r="X5" s="41">
        <f>'PARC VENC - 1º ANO'!X13</f>
        <v>0</v>
      </c>
      <c r="Y5" s="41">
        <f>'PARC VENC - 1º ANO'!Y13</f>
        <v>0</v>
      </c>
      <c r="Z5" s="41">
        <f>'PARC VENC - 1º ANO'!Z13</f>
        <v>0</v>
      </c>
      <c r="AA5" s="41">
        <f>'PARC VENC - 1º ANO'!AA13</f>
        <v>0</v>
      </c>
      <c r="AB5" s="41">
        <f>'PARC VENC - 1º ANO'!AB13</f>
        <v>0</v>
      </c>
      <c r="AC5" s="41">
        <f>'PARC VENC - 1º ANO'!AC13</f>
        <v>0</v>
      </c>
      <c r="AD5" s="41">
        <f>'PARC VENC - 1º ANO'!AD13</f>
        <v>0</v>
      </c>
      <c r="AE5" s="41">
        <f>'PARC VENC - 1º ANO'!AE13</f>
        <v>0</v>
      </c>
      <c r="AF5" s="41">
        <f>'PARC VENC - 1º ANO'!AF13</f>
        <v>0</v>
      </c>
      <c r="AG5" s="41">
        <f>'PARC VENC - 1º ANO'!AG13</f>
        <v>0</v>
      </c>
      <c r="AH5" s="41">
        <f>'PARC VENC - 1º ANO'!AH13</f>
        <v>0</v>
      </c>
    </row>
    <row r="6" spans="1:34" x14ac:dyDescent="0.25">
      <c r="A6" s="39" t="s">
        <v>40</v>
      </c>
      <c r="B6" s="41">
        <f>'PARC VENC - 1º ANO'!B14</f>
        <v>0</v>
      </c>
      <c r="C6" s="41">
        <f>'PARC VENC - 1º ANO'!C14</f>
        <v>0</v>
      </c>
      <c r="D6" s="41">
        <f>'PARC VENC - 1º ANO'!D14</f>
        <v>0</v>
      </c>
      <c r="E6" s="41">
        <f>'PARC VENC - 1º ANO'!E14</f>
        <v>0</v>
      </c>
      <c r="F6" s="41">
        <f>'PARC VENC - 1º ANO'!F14</f>
        <v>0</v>
      </c>
      <c r="G6" s="41">
        <f>'PARC VENC - 1º ANO'!G14</f>
        <v>0</v>
      </c>
      <c r="H6" s="41">
        <f>'PARC VENC - 1º ANO'!H14</f>
        <v>0</v>
      </c>
      <c r="I6" s="41">
        <f>'PARC VENC - 1º ANO'!I14</f>
        <v>0</v>
      </c>
      <c r="J6" s="41">
        <f>'PARC VENC - 1º ANO'!J14</f>
        <v>0</v>
      </c>
      <c r="K6" s="41">
        <f>'PARC VENC - 1º ANO'!K14</f>
        <v>0</v>
      </c>
      <c r="L6" s="41">
        <f>'PARC VENC - 1º ANO'!L14</f>
        <v>0</v>
      </c>
      <c r="M6" s="41">
        <f>'PARC VENC - 1º ANO'!M14</f>
        <v>0</v>
      </c>
      <c r="N6" s="41">
        <f>'PARC VENC - 1º ANO'!N14</f>
        <v>0</v>
      </c>
      <c r="O6" s="41">
        <f>'PARC VENC - 1º ANO'!O14</f>
        <v>0</v>
      </c>
      <c r="P6" s="41">
        <f>'PARC VENC - 1º ANO'!P14</f>
        <v>0</v>
      </c>
      <c r="Q6" s="41">
        <f>'PARC VENC - 1º ANO'!Q14</f>
        <v>0</v>
      </c>
      <c r="R6" s="41">
        <f>'PARC VENC - 1º ANO'!R14</f>
        <v>0</v>
      </c>
      <c r="S6" s="41">
        <f>'PARC VENC - 1º ANO'!S14</f>
        <v>0</v>
      </c>
      <c r="T6" s="41">
        <f>'PARC VENC - 1º ANO'!T14</f>
        <v>0</v>
      </c>
      <c r="U6" s="41">
        <f>'PARC VENC - 1º ANO'!U14</f>
        <v>0</v>
      </c>
      <c r="V6" s="41">
        <f>'PARC VENC - 1º ANO'!V14</f>
        <v>0</v>
      </c>
      <c r="W6" s="41">
        <f>'PARC VENC - 1º ANO'!W14</f>
        <v>0</v>
      </c>
      <c r="X6" s="41">
        <f>'PARC VENC - 1º ANO'!X14</f>
        <v>0</v>
      </c>
      <c r="Y6" s="41">
        <f>'PARC VENC - 1º ANO'!Y14</f>
        <v>0</v>
      </c>
      <c r="Z6" s="41">
        <f>'PARC VENC - 1º ANO'!Z14</f>
        <v>0</v>
      </c>
      <c r="AA6" s="41">
        <f>'PARC VENC - 1º ANO'!AA14</f>
        <v>0</v>
      </c>
      <c r="AB6" s="41">
        <f>'PARC VENC - 1º ANO'!AB14</f>
        <v>0</v>
      </c>
      <c r="AC6" s="41">
        <f>'PARC VENC - 1º ANO'!AC14</f>
        <v>0</v>
      </c>
      <c r="AD6" s="41">
        <f>'PARC VENC - 1º ANO'!AD14</f>
        <v>0</v>
      </c>
      <c r="AE6" s="41">
        <f>'PARC VENC - 1º ANO'!AE14</f>
        <v>0</v>
      </c>
      <c r="AF6" s="41">
        <f>'PARC VENC - 1º ANO'!AF14</f>
        <v>2626.45</v>
      </c>
      <c r="AG6" s="41">
        <f>'PARC VENC - 1º ANO'!AG14</f>
        <v>0</v>
      </c>
      <c r="AH6" s="41">
        <f>'PARC VENC - 1º ANO'!AH14</f>
        <v>0</v>
      </c>
    </row>
    <row r="7" spans="1:34" x14ac:dyDescent="0.25">
      <c r="A7" s="39" t="s">
        <v>43</v>
      </c>
      <c r="B7" s="41">
        <f>'PARC VENC - 1º ANO'!B15</f>
        <v>0</v>
      </c>
      <c r="C7" s="41">
        <f>'PARC VENC - 1º ANO'!C15</f>
        <v>0</v>
      </c>
      <c r="D7" s="41">
        <f>'PARC VENC - 1º ANO'!D15</f>
        <v>0</v>
      </c>
      <c r="E7" s="41">
        <f>'PARC VENC - 1º ANO'!E15</f>
        <v>0</v>
      </c>
      <c r="F7" s="41">
        <f>'PARC VENC - 1º ANO'!F15</f>
        <v>0</v>
      </c>
      <c r="G7" s="41">
        <f>'PARC VENC - 1º ANO'!G15</f>
        <v>0</v>
      </c>
      <c r="H7" s="41">
        <f>'PARC VENC - 1º ANO'!H15</f>
        <v>0</v>
      </c>
      <c r="I7" s="41">
        <f>'PARC VENC - 1º ANO'!I15</f>
        <v>0</v>
      </c>
      <c r="J7" s="41">
        <f>'PARC VENC - 1º ANO'!J15</f>
        <v>0</v>
      </c>
      <c r="K7" s="41">
        <f>'PARC VENC - 1º ANO'!K15</f>
        <v>0</v>
      </c>
      <c r="L7" s="41">
        <f>'PARC VENC - 1º ANO'!L15</f>
        <v>0</v>
      </c>
      <c r="M7" s="41">
        <f>'PARC VENC - 1º ANO'!M15</f>
        <v>0</v>
      </c>
      <c r="N7" s="41">
        <f>'PARC VENC - 1º ANO'!N15</f>
        <v>0</v>
      </c>
      <c r="O7" s="41">
        <f>'PARC VENC - 1º ANO'!O15</f>
        <v>0</v>
      </c>
      <c r="P7" s="41">
        <f>'PARC VENC - 1º ANO'!P15</f>
        <v>0</v>
      </c>
      <c r="Q7" s="41">
        <f>'PARC VENC - 1º ANO'!Q15</f>
        <v>0</v>
      </c>
      <c r="R7" s="41">
        <f>'PARC VENC - 1º ANO'!R15</f>
        <v>0</v>
      </c>
      <c r="S7" s="41">
        <f>'PARC VENC - 1º ANO'!S15</f>
        <v>0</v>
      </c>
      <c r="T7" s="41">
        <f>'PARC VENC - 1º ANO'!T15</f>
        <v>0</v>
      </c>
      <c r="U7" s="41">
        <f>'PARC VENC - 1º ANO'!U15</f>
        <v>0</v>
      </c>
      <c r="V7" s="41">
        <f>'PARC VENC - 1º ANO'!V15</f>
        <v>0</v>
      </c>
      <c r="W7" s="41">
        <f>'PARC VENC - 1º ANO'!W15</f>
        <v>413.84</v>
      </c>
      <c r="X7" s="41">
        <f>'PARC VENC - 1º ANO'!X15</f>
        <v>354.72</v>
      </c>
      <c r="Y7" s="41">
        <f>'PARC VENC - 1º ANO'!Y15</f>
        <v>354.72</v>
      </c>
      <c r="Z7" s="41">
        <f>'PARC VENC - 1º ANO'!Z15</f>
        <v>463.12</v>
      </c>
      <c r="AA7" s="41">
        <f>'PARC VENC - 1º ANO'!AA15</f>
        <v>610.91</v>
      </c>
      <c r="AB7" s="41">
        <f>'PARC VENC - 1º ANO'!AB15</f>
        <v>0</v>
      </c>
      <c r="AC7" s="41">
        <f>'PARC VENC - 1º ANO'!AC15</f>
        <v>0</v>
      </c>
      <c r="AD7" s="41">
        <f>'PARC VENC - 1º ANO'!AD15</f>
        <v>0</v>
      </c>
      <c r="AE7" s="41">
        <f>'PARC VENC - 1º ANO'!AE15</f>
        <v>0</v>
      </c>
      <c r="AF7" s="41">
        <f>'PARC VENC - 1º ANO'!AF15</f>
        <v>0</v>
      </c>
      <c r="AG7" s="41">
        <f>'PARC VENC - 1º ANO'!AG15</f>
        <v>610.91</v>
      </c>
      <c r="AH7" s="41">
        <f>'PARC VENC - 1º ANO'!AH15</f>
        <v>610.91</v>
      </c>
    </row>
    <row r="8" spans="1:34" x14ac:dyDescent="0.25">
      <c r="A8" s="39" t="s">
        <v>63</v>
      </c>
      <c r="B8" s="41">
        <f>'PARC VENC - 1º ANO'!B16</f>
        <v>0</v>
      </c>
      <c r="C8" s="41">
        <f>'PARC VENC - 1º ANO'!C16</f>
        <v>0</v>
      </c>
      <c r="D8" s="41">
        <f>'PARC VENC - 1º ANO'!D16</f>
        <v>0</v>
      </c>
      <c r="E8" s="41">
        <f>'PARC VENC - 1º ANO'!E16</f>
        <v>0</v>
      </c>
      <c r="F8" s="41">
        <f>'PARC VENC - 1º ANO'!F16</f>
        <v>0</v>
      </c>
      <c r="G8" s="41">
        <f>'PARC VENC - 1º ANO'!G16</f>
        <v>0</v>
      </c>
      <c r="H8" s="41">
        <f>'PARC VENC - 1º ANO'!H16</f>
        <v>0</v>
      </c>
      <c r="I8" s="41">
        <f>'PARC VENC - 1º ANO'!I16</f>
        <v>0</v>
      </c>
      <c r="J8" s="41">
        <f>'PARC VENC - 1º ANO'!J16</f>
        <v>0</v>
      </c>
      <c r="K8" s="41">
        <f>'PARC VENC - 1º ANO'!K16</f>
        <v>0</v>
      </c>
      <c r="L8" s="41">
        <f>'PARC VENC - 1º ANO'!L16</f>
        <v>0</v>
      </c>
      <c r="M8" s="41">
        <f>'PARC VENC - 1º ANO'!M16</f>
        <v>0</v>
      </c>
      <c r="N8" s="41">
        <f>'PARC VENC - 1º ANO'!N16</f>
        <v>0</v>
      </c>
      <c r="O8" s="41">
        <f>'PARC VENC - 1º ANO'!O16</f>
        <v>0</v>
      </c>
      <c r="P8" s="41">
        <f>'PARC VENC - 1º ANO'!P16</f>
        <v>0</v>
      </c>
      <c r="Q8" s="41">
        <f>'PARC VENC - 1º ANO'!Q16</f>
        <v>0</v>
      </c>
      <c r="R8" s="41">
        <f>'PARC VENC - 1º ANO'!R16</f>
        <v>0</v>
      </c>
      <c r="S8" s="41">
        <f>'PARC VENC - 1º ANO'!S16</f>
        <v>0</v>
      </c>
      <c r="T8" s="41">
        <f>'PARC VENC - 1º ANO'!T16</f>
        <v>0</v>
      </c>
      <c r="U8" s="41">
        <f>'PARC VENC - 1º ANO'!U16</f>
        <v>0</v>
      </c>
      <c r="V8" s="41">
        <f>'PARC VENC - 1º ANO'!V16</f>
        <v>0</v>
      </c>
      <c r="W8" s="41">
        <f>'PARC VENC - 1º ANO'!W16</f>
        <v>0</v>
      </c>
      <c r="X8" s="41">
        <f>'PARC VENC - 1º ANO'!X16</f>
        <v>0</v>
      </c>
      <c r="Y8" s="41">
        <f>'PARC VENC - 1º ANO'!Y16</f>
        <v>0</v>
      </c>
      <c r="Z8" s="41">
        <f>'PARC VENC - 1º ANO'!Z16</f>
        <v>0</v>
      </c>
      <c r="AA8" s="41">
        <f>'PARC VENC - 1º ANO'!AA16</f>
        <v>0</v>
      </c>
      <c r="AB8" s="41">
        <f>'PARC VENC - 1º ANO'!AB16</f>
        <v>0</v>
      </c>
      <c r="AC8" s="41">
        <f>'PARC VENC - 1º ANO'!AC16</f>
        <v>0</v>
      </c>
      <c r="AD8" s="41">
        <f>'PARC VENC - 1º ANO'!AD16</f>
        <v>0</v>
      </c>
      <c r="AE8" s="41">
        <f>'PARC VENC - 1º ANO'!AE16</f>
        <v>0</v>
      </c>
      <c r="AF8" s="41">
        <f>'PARC VENC - 1º ANO'!AF16</f>
        <v>0</v>
      </c>
      <c r="AG8" s="41">
        <f>'PARC VENC - 1º ANO'!AG16</f>
        <v>4204.8900000000003</v>
      </c>
      <c r="AH8" s="41">
        <f>'PARC VENC - 1º ANO'!AH16</f>
        <v>4204.8900000000003</v>
      </c>
    </row>
    <row r="9" spans="1:34" x14ac:dyDescent="0.25">
      <c r="A9" s="43" t="s">
        <v>55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4">
        <f>'PARC VENC - 1º ANO'!AC17</f>
        <v>1389.375</v>
      </c>
      <c r="AD9" s="44">
        <f>'PARC VENC - 1º ANO'!AD17</f>
        <v>2315.625</v>
      </c>
      <c r="AE9" s="44">
        <f>'PARC VENC - 1º ANO'!AE17</f>
        <v>2778.75</v>
      </c>
      <c r="AF9" s="44">
        <f>'PARC VENC - 1º ANO'!AF17</f>
        <v>4631.25</v>
      </c>
      <c r="AG9" s="41"/>
      <c r="AH9" s="41"/>
    </row>
    <row r="10" spans="1:34" x14ac:dyDescent="0.25">
      <c r="A10" s="43" t="s">
        <v>56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4">
        <f>'PARC VENC - 1º ANO'!AC18</f>
        <v>2778.75</v>
      </c>
      <c r="AD10" s="44">
        <f>'PARC VENC - 1º ANO'!AD18</f>
        <v>4631.25</v>
      </c>
      <c r="AE10" s="44">
        <f>'PARC VENC - 1º ANO'!AE18</f>
        <v>5557.5</v>
      </c>
      <c r="AF10" s="44">
        <f>'PARC VENC - 1º ANO'!AF18</f>
        <v>9262.5</v>
      </c>
      <c r="AG10" s="41"/>
      <c r="AH10" s="41"/>
    </row>
    <row r="11" spans="1:34" ht="15.75" thickBot="1" x14ac:dyDescent="0.3">
      <c r="A11" s="39" t="s">
        <v>71</v>
      </c>
      <c r="B11" s="41">
        <f>'PARC VENC - 1º ANO'!B19</f>
        <v>0</v>
      </c>
      <c r="C11" s="41">
        <f>'PARC VENC - 1º ANO'!C19</f>
        <v>0</v>
      </c>
      <c r="D11" s="41">
        <f>'PARC VENC - 1º ANO'!D19</f>
        <v>0</v>
      </c>
      <c r="E11" s="41">
        <f>'PARC VENC - 1º ANO'!E19</f>
        <v>0</v>
      </c>
      <c r="F11" s="41">
        <f>'PARC VENC - 1º ANO'!F19</f>
        <v>0</v>
      </c>
      <c r="G11" s="41">
        <f>'PARC VENC - 1º ANO'!G19</f>
        <v>0</v>
      </c>
      <c r="H11" s="41">
        <f>'PARC VENC - 1º ANO'!H19</f>
        <v>392.81</v>
      </c>
      <c r="I11" s="41">
        <f>'PARC VENC - 1º ANO'!I19</f>
        <v>785.67</v>
      </c>
      <c r="J11" s="41">
        <f>'PARC VENC - 1º ANO'!J19</f>
        <v>785.67</v>
      </c>
      <c r="K11" s="41">
        <f>'PARC VENC - 1º ANO'!K19</f>
        <v>392.81</v>
      </c>
      <c r="L11" s="41">
        <f>'PARC VENC - 1º ANO'!L19</f>
        <v>392.81</v>
      </c>
      <c r="M11" s="41">
        <f>'PARC VENC - 1º ANO'!M19</f>
        <v>785.67</v>
      </c>
      <c r="N11" s="41">
        <f>'PARC VENC - 1º ANO'!N19</f>
        <v>392.81</v>
      </c>
      <c r="O11" s="41">
        <f>'PARC VENC - 1º ANO'!O19</f>
        <v>785.67</v>
      </c>
      <c r="P11" s="41">
        <f>'PARC VENC - 1º ANO'!P19</f>
        <v>785.67</v>
      </c>
      <c r="Q11" s="41">
        <f>'PARC VENC - 1º ANO'!Q19</f>
        <v>785.67</v>
      </c>
      <c r="R11" s="41">
        <f>'PARC VENC - 1º ANO'!R19</f>
        <v>785.67</v>
      </c>
      <c r="S11" s="41">
        <f>'PARC VENC - 1º ANO'!S19</f>
        <v>785.67</v>
      </c>
      <c r="T11" s="41">
        <f>'PARC VENC - 1º ANO'!T19</f>
        <v>785.67</v>
      </c>
      <c r="U11" s="41">
        <f>'PARC VENC - 1º ANO'!U19</f>
        <v>392.81</v>
      </c>
      <c r="V11" s="41">
        <f>'PARC VENC - 1º ANO'!V19</f>
        <v>785.67</v>
      </c>
      <c r="W11" s="41">
        <f>'PARC VENC - 1º ANO'!W19</f>
        <v>392.81</v>
      </c>
      <c r="X11" s="41">
        <f>'PARC VENC - 1º ANO'!X19</f>
        <v>392.81</v>
      </c>
      <c r="Y11" s="41">
        <f>'PARC VENC - 1º ANO'!Y19</f>
        <v>392.81</v>
      </c>
      <c r="Z11" s="41">
        <f>'PARC VENC - 1º ANO'!Z19</f>
        <v>392.81</v>
      </c>
      <c r="AA11" s="41">
        <f>'PARC VENC - 1º ANO'!AA19</f>
        <v>392.81</v>
      </c>
      <c r="AB11" s="41">
        <f>'PARC VENC - 1º ANO'!AB19</f>
        <v>392.81</v>
      </c>
      <c r="AC11" s="41">
        <f>'PARC VENC - 1º ANO'!AC19</f>
        <v>785.67</v>
      </c>
      <c r="AD11" s="41">
        <f>'PARC VENC - 1º ANO'!AD19</f>
        <v>785.67</v>
      </c>
      <c r="AE11" s="41">
        <f>'PARC VENC - 1º ANO'!AE19</f>
        <v>785.67</v>
      </c>
      <c r="AF11" s="41">
        <f>'PARC VENC - 1º ANO'!AF19</f>
        <v>785.67</v>
      </c>
      <c r="AG11" s="41">
        <f>'PARC VENC - 1º ANO'!AG19</f>
        <v>0</v>
      </c>
      <c r="AH11" s="41">
        <f>'PARC VENC - 1º ANO'!AH19</f>
        <v>0</v>
      </c>
    </row>
    <row r="12" spans="1:34" x14ac:dyDescent="0.25">
      <c r="A12" s="159" t="s">
        <v>10</v>
      </c>
      <c r="B12" s="160">
        <f>SUM(B2:B11)</f>
        <v>1804</v>
      </c>
      <c r="C12" s="160">
        <f t="shared" ref="C12:AB12" si="0">SUM(C2:C11)</f>
        <v>1804</v>
      </c>
      <c r="D12" s="160">
        <f t="shared" si="0"/>
        <v>2466.2399999999998</v>
      </c>
      <c r="E12" s="160">
        <f t="shared" si="0"/>
        <v>2466.2399999999998</v>
      </c>
      <c r="F12" s="160">
        <f t="shared" si="0"/>
        <v>2466.2399999999998</v>
      </c>
      <c r="G12" s="160">
        <f t="shared" si="0"/>
        <v>3916.95</v>
      </c>
      <c r="H12" s="160">
        <f t="shared" si="0"/>
        <v>2196.81</v>
      </c>
      <c r="I12" s="160">
        <f t="shared" si="0"/>
        <v>2589.67</v>
      </c>
      <c r="J12" s="160">
        <f t="shared" si="0"/>
        <v>2589.67</v>
      </c>
      <c r="K12" s="160">
        <f t="shared" si="0"/>
        <v>2196.81</v>
      </c>
      <c r="L12" s="160">
        <f t="shared" si="0"/>
        <v>2196.81</v>
      </c>
      <c r="M12" s="160">
        <f t="shared" si="0"/>
        <v>2589.67</v>
      </c>
      <c r="N12" s="160">
        <f t="shared" si="0"/>
        <v>2196.81</v>
      </c>
      <c r="O12" s="160">
        <f t="shared" si="0"/>
        <v>2678.92</v>
      </c>
      <c r="P12" s="160">
        <f t="shared" si="0"/>
        <v>2589.67</v>
      </c>
      <c r="Q12" s="160">
        <f t="shared" si="0"/>
        <v>2589.67</v>
      </c>
      <c r="R12" s="160">
        <f t="shared" si="0"/>
        <v>2589.67</v>
      </c>
      <c r="S12" s="160">
        <f t="shared" si="0"/>
        <v>3658.94</v>
      </c>
      <c r="T12" s="160">
        <f t="shared" si="0"/>
        <v>2974.3100000000004</v>
      </c>
      <c r="U12" s="160">
        <f t="shared" si="0"/>
        <v>2837.45</v>
      </c>
      <c r="V12" s="160">
        <f t="shared" si="0"/>
        <v>2591.87</v>
      </c>
      <c r="W12" s="160">
        <f t="shared" si="0"/>
        <v>2453.35</v>
      </c>
      <c r="X12" s="160">
        <f t="shared" si="0"/>
        <v>2196.81</v>
      </c>
      <c r="Y12" s="160">
        <f t="shared" si="0"/>
        <v>2196.81</v>
      </c>
      <c r="Z12" s="160">
        <f t="shared" si="0"/>
        <v>2901.61</v>
      </c>
      <c r="AA12" s="160">
        <f t="shared" si="0"/>
        <v>4333.7700000000004</v>
      </c>
      <c r="AB12" s="160">
        <f t="shared" si="0"/>
        <v>5681.7000000000007</v>
      </c>
      <c r="AC12" s="160" t="e">
        <f>SUM(AC2:AC8,AC11)+((AC9*AC14)+(AC10*AC15))/AC13</f>
        <v>#DIV/0!</v>
      </c>
      <c r="AD12" s="160" t="e">
        <f t="shared" ref="AD12:AF12" si="1">SUM(AD2:AD8,AD11)+((AD9*AD14)+(AD10*AD15))/AD13</f>
        <v>#DIV/0!</v>
      </c>
      <c r="AE12" s="160" t="e">
        <f t="shared" si="1"/>
        <v>#DIV/0!</v>
      </c>
      <c r="AF12" s="160" t="e">
        <f t="shared" si="1"/>
        <v>#DIV/0!</v>
      </c>
      <c r="AG12" s="160">
        <f>SUM(AG2:AG11)</f>
        <v>5559.16</v>
      </c>
      <c r="AH12" s="160">
        <f>SUM(AH2:AH11)</f>
        <v>5559.16</v>
      </c>
    </row>
    <row r="13" spans="1:34" x14ac:dyDescent="0.25">
      <c r="A13" s="38" t="s">
        <v>21</v>
      </c>
      <c r="B13" s="29">
        <f>'PARC VENC - 1º ANO'!B21</f>
        <v>0</v>
      </c>
      <c r="C13" s="29">
        <f>'PARC VENC - 1º ANO'!C21</f>
        <v>0</v>
      </c>
      <c r="D13" s="29">
        <f>'PARC VENC - 1º ANO'!D21</f>
        <v>0</v>
      </c>
      <c r="E13" s="29">
        <f>'PARC VENC - 1º ANO'!E21</f>
        <v>0</v>
      </c>
      <c r="F13" s="29">
        <f>'PARC VENC - 1º ANO'!F21</f>
        <v>0</v>
      </c>
      <c r="G13" s="29">
        <f>'PARC VENC - 1º ANO'!G21</f>
        <v>0</v>
      </c>
      <c r="H13" s="29">
        <f>'PARC VENC - 1º ANO'!H21</f>
        <v>0</v>
      </c>
      <c r="I13" s="29">
        <f>'PARC VENC - 1º ANO'!I21</f>
        <v>0</v>
      </c>
      <c r="J13" s="29">
        <f>'PARC VENC - 1º ANO'!J21</f>
        <v>0</v>
      </c>
      <c r="K13" s="29">
        <f>'PARC VENC - 1º ANO'!K21</f>
        <v>0</v>
      </c>
      <c r="L13" s="29">
        <f>'PARC VENC - 1º ANO'!L21</f>
        <v>0</v>
      </c>
      <c r="M13" s="29">
        <f>'PARC VENC - 1º ANO'!M21</f>
        <v>0</v>
      </c>
      <c r="N13" s="29">
        <f>'PARC VENC - 1º ANO'!N21</f>
        <v>0</v>
      </c>
      <c r="O13" s="29">
        <f>'PARC VENC - 1º ANO'!O21</f>
        <v>0</v>
      </c>
      <c r="P13" s="29">
        <f>'PARC VENC - 1º ANO'!P21</f>
        <v>0</v>
      </c>
      <c r="Q13" s="29">
        <f>'PARC VENC - 1º ANO'!Q21</f>
        <v>0</v>
      </c>
      <c r="R13" s="29">
        <f>'PARC VENC - 1º ANO'!R21</f>
        <v>0</v>
      </c>
      <c r="S13" s="29">
        <f>'PARC VENC - 1º ANO'!S21</f>
        <v>0</v>
      </c>
      <c r="T13" s="29">
        <f>'PARC VENC - 1º ANO'!T21</f>
        <v>0</v>
      </c>
      <c r="U13" s="29">
        <f>'PARC VENC - 1º ANO'!U21</f>
        <v>0</v>
      </c>
      <c r="V13" s="29">
        <f>'PARC VENC - 1º ANO'!V21</f>
        <v>0</v>
      </c>
      <c r="W13" s="29">
        <f>'PARC VENC - 1º ANO'!W21</f>
        <v>0</v>
      </c>
      <c r="X13" s="29">
        <f>'PARC VENC - 1º ANO'!X21</f>
        <v>0</v>
      </c>
      <c r="Y13" s="29">
        <f>'PARC VENC - 1º ANO'!Y21</f>
        <v>0</v>
      </c>
      <c r="Z13" s="29">
        <f>'PARC VENC - 1º ANO'!Z21</f>
        <v>0</v>
      </c>
      <c r="AA13" s="29">
        <f>'PARC VENC - 1º ANO'!AA21</f>
        <v>0</v>
      </c>
      <c r="AB13" s="29">
        <f>'PARC VENC - 1º ANO'!AB21</f>
        <v>0</v>
      </c>
      <c r="AC13" s="29">
        <f>'PARC VENC - 1º ANO'!AC21</f>
        <v>0</v>
      </c>
      <c r="AD13" s="29">
        <f>'PARC VENC - 1º ANO'!AD21</f>
        <v>0</v>
      </c>
      <c r="AE13" s="29">
        <f>'PARC VENC - 1º ANO'!AE21</f>
        <v>0</v>
      </c>
      <c r="AF13" s="29">
        <f>'PARC VENC - 1º ANO'!AF21</f>
        <v>0</v>
      </c>
      <c r="AG13" s="29">
        <f>'PARC VENC - 1º ANO'!AG21</f>
        <v>0</v>
      </c>
      <c r="AH13" s="29">
        <f>'PARC VENC - 1º ANO'!AH21</f>
        <v>0</v>
      </c>
    </row>
    <row r="14" spans="1:34" ht="15" customHeight="1" x14ac:dyDescent="0.25">
      <c r="A14" s="30" t="s">
        <v>46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45">
        <f>'PARC VENC - 1º ANO'!AC22</f>
        <v>0</v>
      </c>
      <c r="AD14" s="45">
        <f>'PARC VENC - 1º ANO'!AD22</f>
        <v>0</v>
      </c>
      <c r="AE14" s="45">
        <f>'PARC VENC - 1º ANO'!AE22</f>
        <v>0</v>
      </c>
      <c r="AF14" s="45">
        <f>'PARC VENC - 1º ANO'!AF22</f>
        <v>0</v>
      </c>
      <c r="AG14" s="29"/>
      <c r="AH14" s="29"/>
    </row>
    <row r="15" spans="1:34" ht="15" customHeight="1" x14ac:dyDescent="0.25">
      <c r="A15" s="30" t="s">
        <v>47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45">
        <f>'PARC VENC - 1º ANO'!AC23</f>
        <v>0</v>
      </c>
      <c r="AD15" s="45">
        <f>'PARC VENC - 1º ANO'!AD23</f>
        <v>0</v>
      </c>
      <c r="AE15" s="45">
        <f>'PARC VENC - 1º ANO'!AE23</f>
        <v>0</v>
      </c>
      <c r="AF15" s="45">
        <f>'PARC VENC - 1º ANO'!AF23</f>
        <v>0</v>
      </c>
      <c r="AG15" s="29"/>
      <c r="AH15" s="29"/>
    </row>
    <row r="16" spans="1:34" ht="30" x14ac:dyDescent="0.25">
      <c r="A16" s="38" t="s">
        <v>20</v>
      </c>
      <c r="B16" s="41">
        <f>'PARC VENC - 1º ANO'!B25</f>
        <v>0</v>
      </c>
      <c r="C16" s="41">
        <f>'PARC VENC - 1º ANO'!C25</f>
        <v>0</v>
      </c>
      <c r="D16" s="41">
        <f>'PARC VENC - 1º ANO'!D25</f>
        <v>0</v>
      </c>
      <c r="E16" s="41">
        <f>'PARC VENC - 1º ANO'!E25</f>
        <v>0</v>
      </c>
      <c r="F16" s="41">
        <f>'PARC VENC - 1º ANO'!F25</f>
        <v>0</v>
      </c>
      <c r="G16" s="41">
        <f>'PARC VENC - 1º ANO'!G25</f>
        <v>0</v>
      </c>
      <c r="H16" s="41">
        <f>'PARC VENC - 1º ANO'!H25</f>
        <v>0</v>
      </c>
      <c r="I16" s="41">
        <f>'PARC VENC - 1º ANO'!I25</f>
        <v>0</v>
      </c>
      <c r="J16" s="41">
        <f>'PARC VENC - 1º ANO'!J25</f>
        <v>0</v>
      </c>
      <c r="K16" s="41">
        <f>'PARC VENC - 1º ANO'!K25</f>
        <v>0</v>
      </c>
      <c r="L16" s="41">
        <f>'PARC VENC - 1º ANO'!L25</f>
        <v>0</v>
      </c>
      <c r="M16" s="41">
        <f>'PARC VENC - 1º ANO'!M25</f>
        <v>0</v>
      </c>
      <c r="N16" s="41">
        <f>'PARC VENC - 1º ANO'!N25</f>
        <v>0</v>
      </c>
      <c r="O16" s="41">
        <f>'PARC VENC - 1º ANO'!O25</f>
        <v>0</v>
      </c>
      <c r="P16" s="41">
        <f>'PARC VENC - 1º ANO'!P25</f>
        <v>0</v>
      </c>
      <c r="Q16" s="41">
        <f>'PARC VENC - 1º ANO'!Q25</f>
        <v>0</v>
      </c>
      <c r="R16" s="41">
        <f>'PARC VENC - 1º ANO'!R25</f>
        <v>0</v>
      </c>
      <c r="S16" s="41">
        <f>'PARC VENC - 1º ANO'!S25</f>
        <v>0</v>
      </c>
      <c r="T16" s="41">
        <f>'PARC VENC - 1º ANO'!T25</f>
        <v>0</v>
      </c>
      <c r="U16" s="41">
        <f>'PARC VENC - 1º ANO'!U25</f>
        <v>0</v>
      </c>
      <c r="V16" s="41">
        <f>'PARC VENC - 1º ANO'!V25</f>
        <v>0</v>
      </c>
      <c r="W16" s="41">
        <f>'PARC VENC - 1º ANO'!W25</f>
        <v>0</v>
      </c>
      <c r="X16" s="41">
        <f>'PARC VENC - 1º ANO'!X25</f>
        <v>0</v>
      </c>
      <c r="Y16" s="41">
        <f>'PARC VENC - 1º ANO'!Y25</f>
        <v>0</v>
      </c>
      <c r="Z16" s="41">
        <f>'PARC VENC - 1º ANO'!Z25</f>
        <v>0</v>
      </c>
      <c r="AA16" s="41">
        <f>'PARC VENC - 1º ANO'!AA25</f>
        <v>0</v>
      </c>
      <c r="AB16" s="41">
        <f>'PARC VENC - 1º ANO'!AB25</f>
        <v>0</v>
      </c>
      <c r="AC16" s="41" t="e">
        <f>'PARC VENC - 1º ANO'!AC25</f>
        <v>#DIV/0!</v>
      </c>
      <c r="AD16" s="41" t="e">
        <f>'PARC VENC - 1º ANO'!AD25</f>
        <v>#DIV/0!</v>
      </c>
      <c r="AE16" s="41" t="e">
        <f>'PARC VENC - 1º ANO'!AE25</f>
        <v>#DIV/0!</v>
      </c>
      <c r="AF16" s="41" t="e">
        <f>'PARC VENC - 1º ANO'!AF25</f>
        <v>#DIV/0!</v>
      </c>
      <c r="AG16" s="41">
        <f>'PARC VENC - 1º ANO'!AG25</f>
        <v>0</v>
      </c>
      <c r="AH16" s="41">
        <f>'PARC VENC - 1º ANO'!AH25</f>
        <v>0</v>
      </c>
    </row>
    <row r="17" spans="1:34" x14ac:dyDescent="0.25">
      <c r="A17" s="40">
        <v>0.22</v>
      </c>
      <c r="B17" s="26">
        <f t="shared" ref="B17:AH17" si="2">($B$32*$A$17)*B13</f>
        <v>0</v>
      </c>
      <c r="C17" s="26">
        <f t="shared" si="2"/>
        <v>0</v>
      </c>
      <c r="D17" s="26">
        <f t="shared" si="2"/>
        <v>0</v>
      </c>
      <c r="E17" s="26">
        <f t="shared" si="2"/>
        <v>0</v>
      </c>
      <c r="F17" s="26">
        <f t="shared" si="2"/>
        <v>0</v>
      </c>
      <c r="G17" s="26">
        <f>($B$32*$A$17)*G13</f>
        <v>0</v>
      </c>
      <c r="H17" s="26">
        <f t="shared" si="2"/>
        <v>0</v>
      </c>
      <c r="I17" s="26">
        <f t="shared" si="2"/>
        <v>0</v>
      </c>
      <c r="J17" s="26">
        <f t="shared" si="2"/>
        <v>0</v>
      </c>
      <c r="K17" s="26">
        <f t="shared" si="2"/>
        <v>0</v>
      </c>
      <c r="L17" s="26">
        <f t="shared" si="2"/>
        <v>0</v>
      </c>
      <c r="M17" s="26">
        <f t="shared" si="2"/>
        <v>0</v>
      </c>
      <c r="N17" s="26">
        <f t="shared" si="2"/>
        <v>0</v>
      </c>
      <c r="O17" s="26">
        <f t="shared" si="2"/>
        <v>0</v>
      </c>
      <c r="P17" s="26">
        <f t="shared" si="2"/>
        <v>0</v>
      </c>
      <c r="Q17" s="26">
        <f t="shared" si="2"/>
        <v>0</v>
      </c>
      <c r="R17" s="26">
        <f t="shared" si="2"/>
        <v>0</v>
      </c>
      <c r="S17" s="26">
        <f t="shared" si="2"/>
        <v>0</v>
      </c>
      <c r="T17" s="26">
        <f t="shared" si="2"/>
        <v>0</v>
      </c>
      <c r="U17" s="26">
        <f t="shared" si="2"/>
        <v>0</v>
      </c>
      <c r="V17" s="26">
        <f t="shared" si="2"/>
        <v>0</v>
      </c>
      <c r="W17" s="26">
        <f t="shared" si="2"/>
        <v>0</v>
      </c>
      <c r="X17" s="26">
        <f t="shared" si="2"/>
        <v>0</v>
      </c>
      <c r="Y17" s="26">
        <f t="shared" si="2"/>
        <v>0</v>
      </c>
      <c r="Z17" s="26">
        <f t="shared" si="2"/>
        <v>0</v>
      </c>
      <c r="AA17" s="26">
        <f t="shared" si="2"/>
        <v>0</v>
      </c>
      <c r="AB17" s="26">
        <f t="shared" si="2"/>
        <v>0</v>
      </c>
      <c r="AC17" s="26">
        <f t="shared" si="2"/>
        <v>0</v>
      </c>
      <c r="AD17" s="26">
        <f t="shared" si="2"/>
        <v>0</v>
      </c>
      <c r="AE17" s="26">
        <f t="shared" si="2"/>
        <v>0</v>
      </c>
      <c r="AF17" s="26">
        <f t="shared" si="2"/>
        <v>0</v>
      </c>
      <c r="AG17" s="26">
        <f t="shared" si="2"/>
        <v>0</v>
      </c>
      <c r="AH17" s="26">
        <f t="shared" si="2"/>
        <v>0</v>
      </c>
    </row>
    <row r="18" spans="1:34" x14ac:dyDescent="0.25">
      <c r="A18" s="40">
        <v>0.24</v>
      </c>
      <c r="B18" s="26">
        <f>IF(AND(B12&gt;$B$32,B12&lt;$B$34),(B12-$B$32)*$A$18,(IF(B12&gt;$B$34,($B$34-$B$32)*$A$18,0)))*B13</f>
        <v>0</v>
      </c>
      <c r="C18" s="26">
        <f t="shared" ref="C18:AH18" si="3">IF(AND(C12&gt;$B$32,C12&lt;$B$34),(C12-$B$32)*$A$18,(IF(C12&gt;$B$34,($B$34-$B$32)*$A$18,0)))*C13</f>
        <v>0</v>
      </c>
      <c r="D18" s="26">
        <f t="shared" si="3"/>
        <v>0</v>
      </c>
      <c r="E18" s="26">
        <f t="shared" si="3"/>
        <v>0</v>
      </c>
      <c r="F18" s="26">
        <f t="shared" si="3"/>
        <v>0</v>
      </c>
      <c r="G18" s="26">
        <f t="shared" si="3"/>
        <v>0</v>
      </c>
      <c r="H18" s="26">
        <f t="shared" si="3"/>
        <v>0</v>
      </c>
      <c r="I18" s="26">
        <f t="shared" si="3"/>
        <v>0</v>
      </c>
      <c r="J18" s="26">
        <f t="shared" si="3"/>
        <v>0</v>
      </c>
      <c r="K18" s="26">
        <f t="shared" si="3"/>
        <v>0</v>
      </c>
      <c r="L18" s="26">
        <f t="shared" si="3"/>
        <v>0</v>
      </c>
      <c r="M18" s="26">
        <f t="shared" si="3"/>
        <v>0</v>
      </c>
      <c r="N18" s="26">
        <f t="shared" si="3"/>
        <v>0</v>
      </c>
      <c r="O18" s="26">
        <f t="shared" si="3"/>
        <v>0</v>
      </c>
      <c r="P18" s="26">
        <f t="shared" si="3"/>
        <v>0</v>
      </c>
      <c r="Q18" s="26">
        <f t="shared" si="3"/>
        <v>0</v>
      </c>
      <c r="R18" s="26">
        <f t="shared" si="3"/>
        <v>0</v>
      </c>
      <c r="S18" s="26">
        <f t="shared" si="3"/>
        <v>0</v>
      </c>
      <c r="T18" s="26">
        <f t="shared" si="3"/>
        <v>0</v>
      </c>
      <c r="U18" s="26">
        <f t="shared" si="3"/>
        <v>0</v>
      </c>
      <c r="V18" s="26">
        <f t="shared" si="3"/>
        <v>0</v>
      </c>
      <c r="W18" s="26">
        <f t="shared" si="3"/>
        <v>0</v>
      </c>
      <c r="X18" s="26">
        <f t="shared" si="3"/>
        <v>0</v>
      </c>
      <c r="Y18" s="26">
        <f t="shared" si="3"/>
        <v>0</v>
      </c>
      <c r="Z18" s="26">
        <f t="shared" si="3"/>
        <v>0</v>
      </c>
      <c r="AA18" s="26">
        <f t="shared" si="3"/>
        <v>0</v>
      </c>
      <c r="AB18" s="26">
        <f t="shared" si="3"/>
        <v>0</v>
      </c>
      <c r="AC18" s="26" t="e">
        <f t="shared" si="3"/>
        <v>#DIV/0!</v>
      </c>
      <c r="AD18" s="26" t="e">
        <f t="shared" si="3"/>
        <v>#DIV/0!</v>
      </c>
      <c r="AE18" s="26" t="e">
        <f t="shared" si="3"/>
        <v>#DIV/0!</v>
      </c>
      <c r="AF18" s="26" t="e">
        <f t="shared" si="3"/>
        <v>#DIV/0!</v>
      </c>
      <c r="AG18" s="26">
        <f t="shared" si="3"/>
        <v>0</v>
      </c>
      <c r="AH18" s="26">
        <f t="shared" si="3"/>
        <v>0</v>
      </c>
    </row>
    <row r="19" spans="1:34" x14ac:dyDescent="0.25">
      <c r="A19" s="40">
        <v>0.28000000000000003</v>
      </c>
      <c r="B19" s="26">
        <f>IF(AND(B12&gt;$B$34,B12&lt;$B$33),(B12-$B$34)*$A$19,(IF(B12&gt;$B$33,($B$33-$B$34)*$A$19,0)))*B13</f>
        <v>0</v>
      </c>
      <c r="C19" s="26">
        <f t="shared" ref="C19:AH19" si="4">IF(AND(C12&gt;$B$34,C12&lt;$B$33),(C12-$B$34)*$A$19,(IF(C12&gt;$B$33,($B$33-$B$34)*$A$19,0)))*C13</f>
        <v>0</v>
      </c>
      <c r="D19" s="26">
        <f t="shared" si="4"/>
        <v>0</v>
      </c>
      <c r="E19" s="26">
        <f t="shared" si="4"/>
        <v>0</v>
      </c>
      <c r="F19" s="26">
        <f t="shared" si="4"/>
        <v>0</v>
      </c>
      <c r="G19" s="26">
        <f t="shared" si="4"/>
        <v>0</v>
      </c>
      <c r="H19" s="26">
        <f t="shared" si="4"/>
        <v>0</v>
      </c>
      <c r="I19" s="26">
        <f t="shared" si="4"/>
        <v>0</v>
      </c>
      <c r="J19" s="26">
        <f t="shared" si="4"/>
        <v>0</v>
      </c>
      <c r="K19" s="26">
        <f t="shared" si="4"/>
        <v>0</v>
      </c>
      <c r="L19" s="26">
        <f t="shared" si="4"/>
        <v>0</v>
      </c>
      <c r="M19" s="26">
        <f t="shared" si="4"/>
        <v>0</v>
      </c>
      <c r="N19" s="26">
        <f t="shared" si="4"/>
        <v>0</v>
      </c>
      <c r="O19" s="26">
        <f t="shared" si="4"/>
        <v>0</v>
      </c>
      <c r="P19" s="26">
        <f t="shared" si="4"/>
        <v>0</v>
      </c>
      <c r="Q19" s="26">
        <f t="shared" si="4"/>
        <v>0</v>
      </c>
      <c r="R19" s="26">
        <f t="shared" si="4"/>
        <v>0</v>
      </c>
      <c r="S19" s="26">
        <f t="shared" si="4"/>
        <v>0</v>
      </c>
      <c r="T19" s="26">
        <f t="shared" si="4"/>
        <v>0</v>
      </c>
      <c r="U19" s="26">
        <f t="shared" si="4"/>
        <v>0</v>
      </c>
      <c r="V19" s="26">
        <f t="shared" si="4"/>
        <v>0</v>
      </c>
      <c r="W19" s="26">
        <f t="shared" si="4"/>
        <v>0</v>
      </c>
      <c r="X19" s="26">
        <f t="shared" si="4"/>
        <v>0</v>
      </c>
      <c r="Y19" s="26">
        <f t="shared" si="4"/>
        <v>0</v>
      </c>
      <c r="Z19" s="26">
        <f t="shared" si="4"/>
        <v>0</v>
      </c>
      <c r="AA19" s="26">
        <f t="shared" si="4"/>
        <v>0</v>
      </c>
      <c r="AB19" s="26">
        <f t="shared" si="4"/>
        <v>0</v>
      </c>
      <c r="AC19" s="26" t="e">
        <f t="shared" si="4"/>
        <v>#DIV/0!</v>
      </c>
      <c r="AD19" s="26" t="e">
        <f>IF(AND(AD12&gt;$B$34,AD12&lt;$B$33),(AD12-$B$34)*$A$19,(IF(AD12&gt;$B$33,($B$33-$B$34)*$A$19,0)))*AD13</f>
        <v>#DIV/0!</v>
      </c>
      <c r="AE19" s="26" t="e">
        <f t="shared" si="4"/>
        <v>#DIV/0!</v>
      </c>
      <c r="AF19" s="26" t="e">
        <f t="shared" si="4"/>
        <v>#DIV/0!</v>
      </c>
      <c r="AG19" s="26">
        <f t="shared" si="4"/>
        <v>0</v>
      </c>
      <c r="AH19" s="26">
        <f t="shared" si="4"/>
        <v>0</v>
      </c>
    </row>
    <row r="20" spans="1:34" x14ac:dyDescent="0.25">
      <c r="A20" s="40">
        <v>0.32</v>
      </c>
      <c r="B20" s="26">
        <f>IF(B12&gt;$B$33,(B12-$B$33)*$A$20,0)*B13</f>
        <v>0</v>
      </c>
      <c r="C20" s="26">
        <f t="shared" ref="C20:AH20" si="5">IF(C12&gt;$B$33,(C12-$B$33)*$A$20,0)*C13</f>
        <v>0</v>
      </c>
      <c r="D20" s="26">
        <f t="shared" si="5"/>
        <v>0</v>
      </c>
      <c r="E20" s="26">
        <f t="shared" si="5"/>
        <v>0</v>
      </c>
      <c r="F20" s="26">
        <f t="shared" si="5"/>
        <v>0</v>
      </c>
      <c r="G20" s="26">
        <f t="shared" si="5"/>
        <v>0</v>
      </c>
      <c r="H20" s="26">
        <f t="shared" si="5"/>
        <v>0</v>
      </c>
      <c r="I20" s="26">
        <f t="shared" si="5"/>
        <v>0</v>
      </c>
      <c r="J20" s="26">
        <f t="shared" si="5"/>
        <v>0</v>
      </c>
      <c r="K20" s="26">
        <f t="shared" si="5"/>
        <v>0</v>
      </c>
      <c r="L20" s="26">
        <f t="shared" si="5"/>
        <v>0</v>
      </c>
      <c r="M20" s="26">
        <f t="shared" si="5"/>
        <v>0</v>
      </c>
      <c r="N20" s="26">
        <f t="shared" si="5"/>
        <v>0</v>
      </c>
      <c r="O20" s="26">
        <f t="shared" si="5"/>
        <v>0</v>
      </c>
      <c r="P20" s="26">
        <f t="shared" si="5"/>
        <v>0</v>
      </c>
      <c r="Q20" s="26">
        <f t="shared" si="5"/>
        <v>0</v>
      </c>
      <c r="R20" s="26">
        <f t="shared" si="5"/>
        <v>0</v>
      </c>
      <c r="S20" s="26">
        <f t="shared" si="5"/>
        <v>0</v>
      </c>
      <c r="T20" s="26">
        <f t="shared" si="5"/>
        <v>0</v>
      </c>
      <c r="U20" s="26">
        <f t="shared" si="5"/>
        <v>0</v>
      </c>
      <c r="V20" s="26">
        <f t="shared" si="5"/>
        <v>0</v>
      </c>
      <c r="W20" s="26">
        <f t="shared" si="5"/>
        <v>0</v>
      </c>
      <c r="X20" s="26">
        <f t="shared" si="5"/>
        <v>0</v>
      </c>
      <c r="Y20" s="26">
        <f t="shared" si="5"/>
        <v>0</v>
      </c>
      <c r="Z20" s="26">
        <f t="shared" si="5"/>
        <v>0</v>
      </c>
      <c r="AA20" s="26">
        <f t="shared" si="5"/>
        <v>0</v>
      </c>
      <c r="AB20" s="26">
        <f t="shared" si="5"/>
        <v>0</v>
      </c>
      <c r="AC20" s="26" t="e">
        <f t="shared" si="5"/>
        <v>#DIV/0!</v>
      </c>
      <c r="AD20" s="26" t="e">
        <f t="shared" si="5"/>
        <v>#DIV/0!</v>
      </c>
      <c r="AE20" s="26" t="e">
        <f t="shared" si="5"/>
        <v>#DIV/0!</v>
      </c>
      <c r="AF20" s="26" t="e">
        <f t="shared" si="5"/>
        <v>#DIV/0!</v>
      </c>
      <c r="AG20" s="26">
        <f t="shared" si="5"/>
        <v>0</v>
      </c>
      <c r="AH20" s="26">
        <f t="shared" si="5"/>
        <v>0</v>
      </c>
    </row>
    <row r="21" spans="1:34" ht="30" x14ac:dyDescent="0.25">
      <c r="A21" s="161" t="s">
        <v>74</v>
      </c>
      <c r="B21" s="158">
        <f>SUM(B17:B20)</f>
        <v>0</v>
      </c>
      <c r="C21" s="158">
        <f t="shared" ref="C21:AH21" si="6">SUM(C17:C20)</f>
        <v>0</v>
      </c>
      <c r="D21" s="158">
        <f t="shared" si="6"/>
        <v>0</v>
      </c>
      <c r="E21" s="158">
        <f t="shared" si="6"/>
        <v>0</v>
      </c>
      <c r="F21" s="158">
        <f t="shared" si="6"/>
        <v>0</v>
      </c>
      <c r="G21" s="158">
        <f t="shared" si="6"/>
        <v>0</v>
      </c>
      <c r="H21" s="158">
        <f t="shared" si="6"/>
        <v>0</v>
      </c>
      <c r="I21" s="158">
        <f t="shared" si="6"/>
        <v>0</v>
      </c>
      <c r="J21" s="158">
        <f t="shared" si="6"/>
        <v>0</v>
      </c>
      <c r="K21" s="158">
        <f t="shared" si="6"/>
        <v>0</v>
      </c>
      <c r="L21" s="158">
        <f t="shared" si="6"/>
        <v>0</v>
      </c>
      <c r="M21" s="158">
        <f t="shared" si="6"/>
        <v>0</v>
      </c>
      <c r="N21" s="158">
        <f t="shared" si="6"/>
        <v>0</v>
      </c>
      <c r="O21" s="158">
        <f t="shared" si="6"/>
        <v>0</v>
      </c>
      <c r="P21" s="158">
        <f t="shared" si="6"/>
        <v>0</v>
      </c>
      <c r="Q21" s="158">
        <f t="shared" si="6"/>
        <v>0</v>
      </c>
      <c r="R21" s="158">
        <f t="shared" si="6"/>
        <v>0</v>
      </c>
      <c r="S21" s="158">
        <f t="shared" si="6"/>
        <v>0</v>
      </c>
      <c r="T21" s="158">
        <f t="shared" si="6"/>
        <v>0</v>
      </c>
      <c r="U21" s="158">
        <f t="shared" si="6"/>
        <v>0</v>
      </c>
      <c r="V21" s="158">
        <f t="shared" si="6"/>
        <v>0</v>
      </c>
      <c r="W21" s="158">
        <f t="shared" si="6"/>
        <v>0</v>
      </c>
      <c r="X21" s="158">
        <f t="shared" si="6"/>
        <v>0</v>
      </c>
      <c r="Y21" s="158">
        <f t="shared" si="6"/>
        <v>0</v>
      </c>
      <c r="Z21" s="158">
        <f t="shared" si="6"/>
        <v>0</v>
      </c>
      <c r="AA21" s="158">
        <f t="shared" si="6"/>
        <v>0</v>
      </c>
      <c r="AB21" s="158">
        <f t="shared" si="6"/>
        <v>0</v>
      </c>
      <c r="AC21" s="158" t="e">
        <f t="shared" si="6"/>
        <v>#DIV/0!</v>
      </c>
      <c r="AD21" s="158" t="e">
        <f t="shared" si="6"/>
        <v>#DIV/0!</v>
      </c>
      <c r="AE21" s="158" t="e">
        <f t="shared" si="6"/>
        <v>#DIV/0!</v>
      </c>
      <c r="AF21" s="158" t="e">
        <f t="shared" si="6"/>
        <v>#DIV/0!</v>
      </c>
      <c r="AG21" s="158">
        <f t="shared" si="6"/>
        <v>0</v>
      </c>
      <c r="AH21" s="158">
        <f t="shared" si="6"/>
        <v>0</v>
      </c>
    </row>
    <row r="22" spans="1:34" x14ac:dyDescent="0.25">
      <c r="A22" s="40">
        <v>0.22</v>
      </c>
      <c r="B22" s="27">
        <f>IF(B16&gt;$B$32,($B$32*$A$22),(B16*$A$22))</f>
        <v>0</v>
      </c>
      <c r="C22" s="27">
        <f>IF(C16&gt;$B$32,($B$32*$A$22),(C16*$A$22))</f>
        <v>0</v>
      </c>
      <c r="D22" s="27">
        <f t="shared" ref="D22:AH22" si="7">IF(D16&gt;$B$32,($B$32*$A$22),(D16*$A$22))</f>
        <v>0</v>
      </c>
      <c r="E22" s="27">
        <f t="shared" si="7"/>
        <v>0</v>
      </c>
      <c r="F22" s="27">
        <f t="shared" si="7"/>
        <v>0</v>
      </c>
      <c r="G22" s="27">
        <f t="shared" si="7"/>
        <v>0</v>
      </c>
      <c r="H22" s="27">
        <f t="shared" si="7"/>
        <v>0</v>
      </c>
      <c r="I22" s="27">
        <f t="shared" si="7"/>
        <v>0</v>
      </c>
      <c r="J22" s="27">
        <f t="shared" si="7"/>
        <v>0</v>
      </c>
      <c r="K22" s="27">
        <f t="shared" si="7"/>
        <v>0</v>
      </c>
      <c r="L22" s="27">
        <f t="shared" si="7"/>
        <v>0</v>
      </c>
      <c r="M22" s="27">
        <f t="shared" si="7"/>
        <v>0</v>
      </c>
      <c r="N22" s="27">
        <f t="shared" si="7"/>
        <v>0</v>
      </c>
      <c r="O22" s="27">
        <f t="shared" si="7"/>
        <v>0</v>
      </c>
      <c r="P22" s="27">
        <f t="shared" si="7"/>
        <v>0</v>
      </c>
      <c r="Q22" s="27">
        <f t="shared" si="7"/>
        <v>0</v>
      </c>
      <c r="R22" s="27">
        <f t="shared" si="7"/>
        <v>0</v>
      </c>
      <c r="S22" s="27">
        <f t="shared" si="7"/>
        <v>0</v>
      </c>
      <c r="T22" s="27">
        <f t="shared" si="7"/>
        <v>0</v>
      </c>
      <c r="U22" s="27">
        <f t="shared" si="7"/>
        <v>0</v>
      </c>
      <c r="V22" s="27">
        <f t="shared" si="7"/>
        <v>0</v>
      </c>
      <c r="W22" s="27">
        <f t="shared" si="7"/>
        <v>0</v>
      </c>
      <c r="X22" s="27">
        <f t="shared" si="7"/>
        <v>0</v>
      </c>
      <c r="Y22" s="27">
        <f t="shared" si="7"/>
        <v>0</v>
      </c>
      <c r="Z22" s="27">
        <f t="shared" si="7"/>
        <v>0</v>
      </c>
      <c r="AA22" s="27">
        <f t="shared" si="7"/>
        <v>0</v>
      </c>
      <c r="AB22" s="27">
        <f t="shared" si="7"/>
        <v>0</v>
      </c>
      <c r="AC22" s="27" t="e">
        <f t="shared" si="7"/>
        <v>#DIV/0!</v>
      </c>
      <c r="AD22" s="27" t="e">
        <f t="shared" si="7"/>
        <v>#DIV/0!</v>
      </c>
      <c r="AE22" s="27" t="e">
        <f t="shared" si="7"/>
        <v>#DIV/0!</v>
      </c>
      <c r="AF22" s="27" t="e">
        <f t="shared" si="7"/>
        <v>#DIV/0!</v>
      </c>
      <c r="AG22" s="27">
        <f t="shared" si="7"/>
        <v>0</v>
      </c>
      <c r="AH22" s="27">
        <f t="shared" si="7"/>
        <v>0</v>
      </c>
    </row>
    <row r="23" spans="1:34" x14ac:dyDescent="0.25">
      <c r="A23" s="40">
        <v>0.24</v>
      </c>
      <c r="B23" s="26">
        <f>IF(AND(B16&gt;$B$32,B16&lt;$B$34),(B16-$B$32)*$A$23,(IF(B16&gt;$B$34,($B$34-$B$32)*$A$23,0)))</f>
        <v>0</v>
      </c>
      <c r="C23" s="26">
        <f t="shared" ref="C23:AH23" si="8">IF(AND(C16&gt;$B$32,C16&lt;$B$34),(C16-$B$32)*$A$23,(IF(C16&gt;$B$34,($B$34-$B$32)*$A$23,0)))</f>
        <v>0</v>
      </c>
      <c r="D23" s="26">
        <f t="shared" si="8"/>
        <v>0</v>
      </c>
      <c r="E23" s="26">
        <f t="shared" si="8"/>
        <v>0</v>
      </c>
      <c r="F23" s="26">
        <f t="shared" si="8"/>
        <v>0</v>
      </c>
      <c r="G23" s="26">
        <f t="shared" si="8"/>
        <v>0</v>
      </c>
      <c r="H23" s="26">
        <f t="shared" si="8"/>
        <v>0</v>
      </c>
      <c r="I23" s="26">
        <f t="shared" si="8"/>
        <v>0</v>
      </c>
      <c r="J23" s="26">
        <f t="shared" si="8"/>
        <v>0</v>
      </c>
      <c r="K23" s="26">
        <f t="shared" si="8"/>
        <v>0</v>
      </c>
      <c r="L23" s="26">
        <f t="shared" si="8"/>
        <v>0</v>
      </c>
      <c r="M23" s="26">
        <f t="shared" si="8"/>
        <v>0</v>
      </c>
      <c r="N23" s="26">
        <f t="shared" si="8"/>
        <v>0</v>
      </c>
      <c r="O23" s="26">
        <f t="shared" si="8"/>
        <v>0</v>
      </c>
      <c r="P23" s="26">
        <f t="shared" si="8"/>
        <v>0</v>
      </c>
      <c r="Q23" s="26">
        <f t="shared" si="8"/>
        <v>0</v>
      </c>
      <c r="R23" s="26">
        <f t="shared" si="8"/>
        <v>0</v>
      </c>
      <c r="S23" s="26">
        <f t="shared" si="8"/>
        <v>0</v>
      </c>
      <c r="T23" s="26">
        <f t="shared" si="8"/>
        <v>0</v>
      </c>
      <c r="U23" s="26">
        <f t="shared" si="8"/>
        <v>0</v>
      </c>
      <c r="V23" s="26">
        <f t="shared" si="8"/>
        <v>0</v>
      </c>
      <c r="W23" s="26">
        <f t="shared" si="8"/>
        <v>0</v>
      </c>
      <c r="X23" s="26">
        <f t="shared" si="8"/>
        <v>0</v>
      </c>
      <c r="Y23" s="26">
        <f t="shared" si="8"/>
        <v>0</v>
      </c>
      <c r="Z23" s="26">
        <f t="shared" si="8"/>
        <v>0</v>
      </c>
      <c r="AA23" s="26">
        <f t="shared" si="8"/>
        <v>0</v>
      </c>
      <c r="AB23" s="26">
        <f t="shared" si="8"/>
        <v>0</v>
      </c>
      <c r="AC23" s="26" t="e">
        <f t="shared" si="8"/>
        <v>#DIV/0!</v>
      </c>
      <c r="AD23" s="26" t="e">
        <f t="shared" si="8"/>
        <v>#DIV/0!</v>
      </c>
      <c r="AE23" s="26" t="e">
        <f t="shared" si="8"/>
        <v>#DIV/0!</v>
      </c>
      <c r="AF23" s="26" t="e">
        <f t="shared" si="8"/>
        <v>#DIV/0!</v>
      </c>
      <c r="AG23" s="26">
        <f t="shared" si="8"/>
        <v>0</v>
      </c>
      <c r="AH23" s="26">
        <f t="shared" si="8"/>
        <v>0</v>
      </c>
    </row>
    <row r="24" spans="1:34" x14ac:dyDescent="0.25">
      <c r="A24" s="40">
        <v>0.28000000000000003</v>
      </c>
      <c r="B24" s="26">
        <f>IF(AND(B16&gt;$B$34,B16&lt;$B$33),(B16-$B$34)*$A$24,(IF(B16&gt;$B$33,($B$33-$B$34)*$A$24,0)))</f>
        <v>0</v>
      </c>
      <c r="C24" s="26">
        <f t="shared" ref="C24:AH24" si="9">IF(AND(C16&gt;$B$34,C16&lt;$B$33),(C16-$B$34)*$A$24,(IF(C16&gt;$B$33,($B$33-$B$34)*$A$24,0)))</f>
        <v>0</v>
      </c>
      <c r="D24" s="26">
        <f t="shared" si="9"/>
        <v>0</v>
      </c>
      <c r="E24" s="26">
        <f t="shared" si="9"/>
        <v>0</v>
      </c>
      <c r="F24" s="26">
        <f t="shared" si="9"/>
        <v>0</v>
      </c>
      <c r="G24" s="26">
        <f t="shared" si="9"/>
        <v>0</v>
      </c>
      <c r="H24" s="26">
        <f t="shared" si="9"/>
        <v>0</v>
      </c>
      <c r="I24" s="26">
        <f t="shared" si="9"/>
        <v>0</v>
      </c>
      <c r="J24" s="26">
        <f t="shared" si="9"/>
        <v>0</v>
      </c>
      <c r="K24" s="26">
        <f t="shared" si="9"/>
        <v>0</v>
      </c>
      <c r="L24" s="26">
        <f t="shared" si="9"/>
        <v>0</v>
      </c>
      <c r="M24" s="26">
        <f t="shared" si="9"/>
        <v>0</v>
      </c>
      <c r="N24" s="26">
        <f t="shared" si="9"/>
        <v>0</v>
      </c>
      <c r="O24" s="26">
        <f t="shared" si="9"/>
        <v>0</v>
      </c>
      <c r="P24" s="26">
        <f t="shared" si="9"/>
        <v>0</v>
      </c>
      <c r="Q24" s="26">
        <f t="shared" si="9"/>
        <v>0</v>
      </c>
      <c r="R24" s="26">
        <f t="shared" si="9"/>
        <v>0</v>
      </c>
      <c r="S24" s="26">
        <f t="shared" si="9"/>
        <v>0</v>
      </c>
      <c r="T24" s="26">
        <f t="shared" si="9"/>
        <v>0</v>
      </c>
      <c r="U24" s="26">
        <f t="shared" si="9"/>
        <v>0</v>
      </c>
      <c r="V24" s="26">
        <f t="shared" si="9"/>
        <v>0</v>
      </c>
      <c r="W24" s="26">
        <f t="shared" si="9"/>
        <v>0</v>
      </c>
      <c r="X24" s="26">
        <f t="shared" si="9"/>
        <v>0</v>
      </c>
      <c r="Y24" s="26">
        <f t="shared" si="9"/>
        <v>0</v>
      </c>
      <c r="Z24" s="26">
        <f t="shared" si="9"/>
        <v>0</v>
      </c>
      <c r="AA24" s="26">
        <f t="shared" si="9"/>
        <v>0</v>
      </c>
      <c r="AB24" s="26">
        <f t="shared" si="9"/>
        <v>0</v>
      </c>
      <c r="AC24" s="26" t="e">
        <f t="shared" si="9"/>
        <v>#DIV/0!</v>
      </c>
      <c r="AD24" s="26" t="e">
        <f t="shared" si="9"/>
        <v>#DIV/0!</v>
      </c>
      <c r="AE24" s="26" t="e">
        <f t="shared" si="9"/>
        <v>#DIV/0!</v>
      </c>
      <c r="AF24" s="26" t="e">
        <f t="shared" si="9"/>
        <v>#DIV/0!</v>
      </c>
      <c r="AG24" s="26">
        <f t="shared" si="9"/>
        <v>0</v>
      </c>
      <c r="AH24" s="26">
        <f t="shared" si="9"/>
        <v>0</v>
      </c>
    </row>
    <row r="25" spans="1:34" x14ac:dyDescent="0.25">
      <c r="A25" s="40">
        <v>0.32</v>
      </c>
      <c r="B25" s="26">
        <f>IF(B16&gt;$B$33,(B16-$B$33)*$A$25,0)</f>
        <v>0</v>
      </c>
      <c r="C25" s="26">
        <f t="shared" ref="C25:AH25" si="10">IF(C16&gt;$B$33,(C16-$B$33)*$A$25,0)</f>
        <v>0</v>
      </c>
      <c r="D25" s="26">
        <f t="shared" si="10"/>
        <v>0</v>
      </c>
      <c r="E25" s="26">
        <f t="shared" si="10"/>
        <v>0</v>
      </c>
      <c r="F25" s="26">
        <f t="shared" si="10"/>
        <v>0</v>
      </c>
      <c r="G25" s="26">
        <f t="shared" si="10"/>
        <v>0</v>
      </c>
      <c r="H25" s="26">
        <f t="shared" si="10"/>
        <v>0</v>
      </c>
      <c r="I25" s="26">
        <f t="shared" si="10"/>
        <v>0</v>
      </c>
      <c r="J25" s="26">
        <f t="shared" si="10"/>
        <v>0</v>
      </c>
      <c r="K25" s="26">
        <f t="shared" si="10"/>
        <v>0</v>
      </c>
      <c r="L25" s="26">
        <f t="shared" si="10"/>
        <v>0</v>
      </c>
      <c r="M25" s="26">
        <f t="shared" si="10"/>
        <v>0</v>
      </c>
      <c r="N25" s="26">
        <f t="shared" si="10"/>
        <v>0</v>
      </c>
      <c r="O25" s="26">
        <f t="shared" si="10"/>
        <v>0</v>
      </c>
      <c r="P25" s="26">
        <f t="shared" si="10"/>
        <v>0</v>
      </c>
      <c r="Q25" s="26">
        <f t="shared" si="10"/>
        <v>0</v>
      </c>
      <c r="R25" s="26">
        <f t="shared" si="10"/>
        <v>0</v>
      </c>
      <c r="S25" s="26">
        <f t="shared" si="10"/>
        <v>0</v>
      </c>
      <c r="T25" s="26">
        <f t="shared" si="10"/>
        <v>0</v>
      </c>
      <c r="U25" s="26">
        <f t="shared" si="10"/>
        <v>0</v>
      </c>
      <c r="V25" s="26">
        <f t="shared" si="10"/>
        <v>0</v>
      </c>
      <c r="W25" s="26">
        <f t="shared" si="10"/>
        <v>0</v>
      </c>
      <c r="X25" s="26">
        <f t="shared" si="10"/>
        <v>0</v>
      </c>
      <c r="Y25" s="26">
        <f t="shared" si="10"/>
        <v>0</v>
      </c>
      <c r="Z25" s="26">
        <f t="shared" si="10"/>
        <v>0</v>
      </c>
      <c r="AA25" s="26">
        <f t="shared" si="10"/>
        <v>0</v>
      </c>
      <c r="AB25" s="26">
        <f t="shared" si="10"/>
        <v>0</v>
      </c>
      <c r="AC25" s="26" t="e">
        <f t="shared" si="10"/>
        <v>#DIV/0!</v>
      </c>
      <c r="AD25" s="26" t="e">
        <f t="shared" si="10"/>
        <v>#DIV/0!</v>
      </c>
      <c r="AE25" s="26" t="e">
        <f t="shared" si="10"/>
        <v>#DIV/0!</v>
      </c>
      <c r="AF25" s="26" t="e">
        <f t="shared" si="10"/>
        <v>#DIV/0!</v>
      </c>
      <c r="AG25" s="26">
        <f t="shared" si="10"/>
        <v>0</v>
      </c>
      <c r="AH25" s="26">
        <f t="shared" si="10"/>
        <v>0</v>
      </c>
    </row>
    <row r="26" spans="1:34" ht="15.75" thickBot="1" x14ac:dyDescent="0.3">
      <c r="A26" s="166" t="s">
        <v>72</v>
      </c>
      <c r="B26" s="167">
        <f>SUM(B22:B25)</f>
        <v>0</v>
      </c>
      <c r="C26" s="167">
        <f t="shared" ref="C26:AH26" si="11">SUM(C22:C25)</f>
        <v>0</v>
      </c>
      <c r="D26" s="167">
        <f t="shared" si="11"/>
        <v>0</v>
      </c>
      <c r="E26" s="167">
        <f t="shared" si="11"/>
        <v>0</v>
      </c>
      <c r="F26" s="167">
        <f t="shared" si="11"/>
        <v>0</v>
      </c>
      <c r="G26" s="167">
        <f t="shared" si="11"/>
        <v>0</v>
      </c>
      <c r="H26" s="167">
        <f t="shared" si="11"/>
        <v>0</v>
      </c>
      <c r="I26" s="167">
        <f t="shared" si="11"/>
        <v>0</v>
      </c>
      <c r="J26" s="167">
        <f t="shared" si="11"/>
        <v>0</v>
      </c>
      <c r="K26" s="167">
        <f t="shared" si="11"/>
        <v>0</v>
      </c>
      <c r="L26" s="167">
        <f t="shared" si="11"/>
        <v>0</v>
      </c>
      <c r="M26" s="167">
        <f t="shared" si="11"/>
        <v>0</v>
      </c>
      <c r="N26" s="167">
        <f t="shared" si="11"/>
        <v>0</v>
      </c>
      <c r="O26" s="167">
        <f t="shared" si="11"/>
        <v>0</v>
      </c>
      <c r="P26" s="167">
        <f t="shared" si="11"/>
        <v>0</v>
      </c>
      <c r="Q26" s="167">
        <f t="shared" si="11"/>
        <v>0</v>
      </c>
      <c r="R26" s="167">
        <f t="shared" si="11"/>
        <v>0</v>
      </c>
      <c r="S26" s="167">
        <f t="shared" si="11"/>
        <v>0</v>
      </c>
      <c r="T26" s="167">
        <f t="shared" si="11"/>
        <v>0</v>
      </c>
      <c r="U26" s="167">
        <f t="shared" si="11"/>
        <v>0</v>
      </c>
      <c r="V26" s="167">
        <f t="shared" si="11"/>
        <v>0</v>
      </c>
      <c r="W26" s="167">
        <f t="shared" si="11"/>
        <v>0</v>
      </c>
      <c r="X26" s="167">
        <f t="shared" si="11"/>
        <v>0</v>
      </c>
      <c r="Y26" s="167">
        <f t="shared" si="11"/>
        <v>0</v>
      </c>
      <c r="Z26" s="167">
        <f t="shared" si="11"/>
        <v>0</v>
      </c>
      <c r="AA26" s="167">
        <f t="shared" si="11"/>
        <v>0</v>
      </c>
      <c r="AB26" s="167">
        <f t="shared" si="11"/>
        <v>0</v>
      </c>
      <c r="AC26" s="167" t="e">
        <f t="shared" si="11"/>
        <v>#DIV/0!</v>
      </c>
      <c r="AD26" s="167" t="e">
        <f t="shared" si="11"/>
        <v>#DIV/0!</v>
      </c>
      <c r="AE26" s="167" t="e">
        <f t="shared" si="11"/>
        <v>#DIV/0!</v>
      </c>
      <c r="AF26" s="167" t="e">
        <f t="shared" si="11"/>
        <v>#DIV/0!</v>
      </c>
      <c r="AG26" s="167">
        <f t="shared" si="11"/>
        <v>0</v>
      </c>
      <c r="AH26" s="167">
        <f t="shared" si="11"/>
        <v>0</v>
      </c>
    </row>
    <row r="27" spans="1:34" x14ac:dyDescent="0.25">
      <c r="A27" s="164" t="s">
        <v>73</v>
      </c>
      <c r="B27" s="165">
        <f>B21+B26</f>
        <v>0</v>
      </c>
      <c r="C27" s="165">
        <f t="shared" ref="C27:AH27" si="12">C21+C26</f>
        <v>0</v>
      </c>
      <c r="D27" s="165">
        <f t="shared" si="12"/>
        <v>0</v>
      </c>
      <c r="E27" s="165">
        <f t="shared" si="12"/>
        <v>0</v>
      </c>
      <c r="F27" s="165">
        <f t="shared" si="12"/>
        <v>0</v>
      </c>
      <c r="G27" s="165">
        <f t="shared" si="12"/>
        <v>0</v>
      </c>
      <c r="H27" s="165">
        <f t="shared" si="12"/>
        <v>0</v>
      </c>
      <c r="I27" s="165">
        <f t="shared" si="12"/>
        <v>0</v>
      </c>
      <c r="J27" s="165">
        <f t="shared" si="12"/>
        <v>0</v>
      </c>
      <c r="K27" s="165">
        <f t="shared" si="12"/>
        <v>0</v>
      </c>
      <c r="L27" s="165">
        <f t="shared" si="12"/>
        <v>0</v>
      </c>
      <c r="M27" s="165">
        <f t="shared" si="12"/>
        <v>0</v>
      </c>
      <c r="N27" s="165">
        <f t="shared" si="12"/>
        <v>0</v>
      </c>
      <c r="O27" s="165">
        <f t="shared" si="12"/>
        <v>0</v>
      </c>
      <c r="P27" s="165">
        <f t="shared" si="12"/>
        <v>0</v>
      </c>
      <c r="Q27" s="165">
        <f t="shared" si="12"/>
        <v>0</v>
      </c>
      <c r="R27" s="165">
        <f t="shared" si="12"/>
        <v>0</v>
      </c>
      <c r="S27" s="165">
        <f t="shared" si="12"/>
        <v>0</v>
      </c>
      <c r="T27" s="165">
        <f t="shared" si="12"/>
        <v>0</v>
      </c>
      <c r="U27" s="165">
        <f t="shared" si="12"/>
        <v>0</v>
      </c>
      <c r="V27" s="165">
        <f t="shared" si="12"/>
        <v>0</v>
      </c>
      <c r="W27" s="165">
        <f t="shared" si="12"/>
        <v>0</v>
      </c>
      <c r="X27" s="165">
        <f t="shared" si="12"/>
        <v>0</v>
      </c>
      <c r="Y27" s="165">
        <f t="shared" si="12"/>
        <v>0</v>
      </c>
      <c r="Z27" s="165">
        <f t="shared" si="12"/>
        <v>0</v>
      </c>
      <c r="AA27" s="165">
        <f t="shared" si="12"/>
        <v>0</v>
      </c>
      <c r="AB27" s="165">
        <f t="shared" si="12"/>
        <v>0</v>
      </c>
      <c r="AC27" s="165" t="e">
        <f t="shared" si="12"/>
        <v>#DIV/0!</v>
      </c>
      <c r="AD27" s="165" t="e">
        <f t="shared" si="12"/>
        <v>#DIV/0!</v>
      </c>
      <c r="AE27" s="165" t="e">
        <f t="shared" si="12"/>
        <v>#DIV/0!</v>
      </c>
      <c r="AF27" s="165" t="e">
        <f t="shared" si="12"/>
        <v>#DIV/0!</v>
      </c>
      <c r="AG27" s="165">
        <f t="shared" si="12"/>
        <v>0</v>
      </c>
      <c r="AH27" s="165">
        <f t="shared" si="12"/>
        <v>0</v>
      </c>
    </row>
    <row r="32" spans="1:34" x14ac:dyDescent="0.25">
      <c r="A32" t="s">
        <v>53</v>
      </c>
      <c r="B32" s="162">
        <v>1621</v>
      </c>
    </row>
    <row r="33" spans="1:3" x14ac:dyDescent="0.25">
      <c r="A33" t="s">
        <v>54</v>
      </c>
      <c r="B33" s="162">
        <v>8475.5499999999993</v>
      </c>
      <c r="C33" t="s">
        <v>79</v>
      </c>
    </row>
    <row r="34" spans="1:3" x14ac:dyDescent="0.25">
      <c r="A34" t="s">
        <v>57</v>
      </c>
      <c r="B34" s="163">
        <v>4174.59</v>
      </c>
    </row>
    <row r="35" spans="1:3" x14ac:dyDescent="0.25">
      <c r="A35" s="28">
        <v>0.11</v>
      </c>
      <c r="B35" t="s">
        <v>75</v>
      </c>
    </row>
    <row r="36" spans="1:3" x14ac:dyDescent="0.25">
      <c r="A36" s="28">
        <v>0.12</v>
      </c>
      <c r="B36" t="s">
        <v>76</v>
      </c>
    </row>
    <row r="37" spans="1:3" x14ac:dyDescent="0.25">
      <c r="A37" s="28">
        <v>0.14000000000000001</v>
      </c>
      <c r="B37" t="s">
        <v>77</v>
      </c>
    </row>
    <row r="38" spans="1:3" x14ac:dyDescent="0.25">
      <c r="A38" s="28">
        <v>0.16</v>
      </c>
      <c r="B38" t="s">
        <v>78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0DA85-3C85-4BA0-893F-F8214463C3DA}">
  <dimension ref="A1:AH38"/>
  <sheetViews>
    <sheetView topLeftCell="A18" workbookViewId="0">
      <pane xSplit="1" topLeftCell="B1" activePane="topRight" state="frozen"/>
      <selection activeCell="B39" sqref="B39"/>
      <selection pane="topRight" activeCell="B39" sqref="B39"/>
    </sheetView>
  </sheetViews>
  <sheetFormatPr defaultRowHeight="15" x14ac:dyDescent="0.25"/>
  <cols>
    <col min="1" max="1" width="45.140625" customWidth="1"/>
    <col min="2" max="2" width="17.5703125" customWidth="1"/>
    <col min="3" max="3" width="14.85546875" customWidth="1"/>
    <col min="4" max="4" width="17.85546875" customWidth="1"/>
    <col min="5" max="5" width="14.85546875" customWidth="1"/>
    <col min="6" max="6" width="15.140625" customWidth="1"/>
    <col min="7" max="7" width="12.7109375" customWidth="1"/>
    <col min="8" max="8" width="12.140625" bestFit="1" customWidth="1"/>
    <col min="9" max="9" width="14" customWidth="1"/>
    <col min="10" max="10" width="15.28515625" customWidth="1"/>
    <col min="11" max="11" width="13.85546875" customWidth="1"/>
    <col min="12" max="12" width="12.140625" bestFit="1" customWidth="1"/>
    <col min="13" max="13" width="14.7109375" customWidth="1"/>
    <col min="14" max="18" width="12.140625" bestFit="1" customWidth="1"/>
    <col min="19" max="20" width="12.7109375" bestFit="1" customWidth="1"/>
    <col min="21" max="22" width="12.140625" bestFit="1" customWidth="1"/>
    <col min="23" max="23" width="17.42578125" bestFit="1" customWidth="1"/>
    <col min="24" max="24" width="18.140625" bestFit="1" customWidth="1"/>
    <col min="25" max="25" width="17.140625" bestFit="1" customWidth="1"/>
    <col min="26" max="26" width="18.140625" bestFit="1" customWidth="1"/>
    <col min="27" max="27" width="19.85546875" bestFit="1" customWidth="1"/>
    <col min="28" max="28" width="17.42578125" customWidth="1"/>
    <col min="29" max="29" width="14.85546875" customWidth="1"/>
    <col min="30" max="30" width="13.5703125" customWidth="1"/>
    <col min="31" max="31" width="14.140625" customWidth="1"/>
    <col min="32" max="32" width="15.85546875" customWidth="1"/>
    <col min="33" max="33" width="13" customWidth="1"/>
    <col min="34" max="34" width="13.85546875" customWidth="1"/>
  </cols>
  <sheetData>
    <row r="1" spans="1:34" s="136" customFormat="1" ht="70.5" customHeight="1" x14ac:dyDescent="0.25">
      <c r="A1" s="130" t="s">
        <v>7</v>
      </c>
      <c r="B1" s="131" t="s">
        <v>33</v>
      </c>
      <c r="C1" s="131" t="s">
        <v>34</v>
      </c>
      <c r="D1" s="131" t="s">
        <v>35</v>
      </c>
      <c r="E1" s="131" t="s">
        <v>36</v>
      </c>
      <c r="F1" s="131" t="s">
        <v>37</v>
      </c>
      <c r="G1" s="131" t="s">
        <v>38</v>
      </c>
      <c r="H1" s="132" t="s">
        <v>12</v>
      </c>
      <c r="I1" s="132" t="s">
        <v>0</v>
      </c>
      <c r="J1" s="132" t="s">
        <v>30</v>
      </c>
      <c r="K1" s="132" t="s">
        <v>13</v>
      </c>
      <c r="L1" s="132" t="s">
        <v>14</v>
      </c>
      <c r="M1" s="132" t="s">
        <v>31</v>
      </c>
      <c r="N1" s="132" t="s">
        <v>15</v>
      </c>
      <c r="O1" s="132" t="s">
        <v>1</v>
      </c>
      <c r="P1" s="132" t="s">
        <v>2</v>
      </c>
      <c r="Q1" s="132" t="s">
        <v>3</v>
      </c>
      <c r="R1" s="132" t="s">
        <v>45</v>
      </c>
      <c r="S1" s="132" t="s">
        <v>4</v>
      </c>
      <c r="T1" s="132" t="s">
        <v>5</v>
      </c>
      <c r="U1" s="132" t="s">
        <v>6</v>
      </c>
      <c r="V1" s="132" t="s">
        <v>32</v>
      </c>
      <c r="W1" s="133" t="s">
        <v>24</v>
      </c>
      <c r="X1" s="133" t="s">
        <v>25</v>
      </c>
      <c r="Y1" s="133" t="s">
        <v>26</v>
      </c>
      <c r="Z1" s="133" t="s">
        <v>27</v>
      </c>
      <c r="AA1" s="133" t="s">
        <v>28</v>
      </c>
      <c r="AB1" s="133" t="s">
        <v>29</v>
      </c>
      <c r="AC1" s="134" t="s">
        <v>16</v>
      </c>
      <c r="AD1" s="134" t="s">
        <v>17</v>
      </c>
      <c r="AE1" s="134" t="s">
        <v>18</v>
      </c>
      <c r="AF1" s="134" t="s">
        <v>39</v>
      </c>
      <c r="AG1" s="135" t="s">
        <v>41</v>
      </c>
      <c r="AH1" s="135" t="s">
        <v>42</v>
      </c>
    </row>
    <row r="2" spans="1:34" x14ac:dyDescent="0.25">
      <c r="A2" s="39" t="s">
        <v>64</v>
      </c>
      <c r="B2" s="41">
        <f>'PARC VENC - 1º ANO'!B10</f>
        <v>676.22</v>
      </c>
      <c r="C2" s="41">
        <f>'PARC VENC - 1º ANO'!C10</f>
        <v>676.22</v>
      </c>
      <c r="D2" s="41">
        <f>'PARC VENC - 1º ANO'!D10</f>
        <v>1088.07</v>
      </c>
      <c r="E2" s="41">
        <f>'PARC VENC - 1º ANO'!E10</f>
        <v>1088.07</v>
      </c>
      <c r="F2" s="41">
        <f>'PARC VENC - 1º ANO'!F10</f>
        <v>1088.07</v>
      </c>
      <c r="G2" s="41">
        <f>'PARC VENC - 1º ANO'!G10</f>
        <v>1450.76</v>
      </c>
      <c r="H2" s="41">
        <f>'PARC VENC - 1º ANO'!H10</f>
        <v>362.39</v>
      </c>
      <c r="I2" s="41">
        <f>'PARC VENC - 1º ANO'!I10</f>
        <v>319.49</v>
      </c>
      <c r="J2" s="41">
        <f>'PARC VENC - 1º ANO'!J10</f>
        <v>319.49</v>
      </c>
      <c r="K2" s="41">
        <f>'PARC VENC - 1º ANO'!K10</f>
        <v>371.26</v>
      </c>
      <c r="L2" s="41">
        <f>'PARC VENC - 1º ANO'!L10</f>
        <v>534.61</v>
      </c>
      <c r="M2" s="41">
        <f>'PARC VENC - 1º ANO'!M10</f>
        <v>371.26</v>
      </c>
      <c r="N2" s="41">
        <f>'PARC VENC - 1º ANO'!N10</f>
        <v>371.26</v>
      </c>
      <c r="O2" s="41">
        <f>'PARC VENC - 1º ANO'!O10</f>
        <v>534.61</v>
      </c>
      <c r="P2" s="41">
        <f>'PARC VENC - 1º ANO'!P10</f>
        <v>446.69</v>
      </c>
      <c r="Q2" s="41">
        <f>'PARC VENC - 1º ANO'!Q10</f>
        <v>446.69</v>
      </c>
      <c r="R2" s="41">
        <f>'PARC VENC - 1º ANO'!R10</f>
        <v>807.6</v>
      </c>
      <c r="S2" s="41">
        <f>'PARC VENC - 1º ANO'!S10</f>
        <v>1236.23</v>
      </c>
      <c r="T2" s="41">
        <f>'PARC VENC - 1º ANO'!T10</f>
        <v>807.6</v>
      </c>
      <c r="U2" s="41">
        <f>'PARC VENC - 1º ANO'!U10</f>
        <v>807.6</v>
      </c>
      <c r="V2" s="41">
        <f>'PARC VENC - 1º ANO'!V10</f>
        <v>783.93</v>
      </c>
      <c r="W2" s="41">
        <f>'PARC VENC - 1º ANO'!W10</f>
        <v>1646.7</v>
      </c>
      <c r="X2" s="41">
        <f>'PARC VENC - 1º ANO'!X10</f>
        <v>1147.03</v>
      </c>
      <c r="Y2" s="41">
        <f>'PARC VENC - 1º ANO'!Y10</f>
        <v>1325.53</v>
      </c>
      <c r="Z2" s="41">
        <f>'PARC VENC - 1º ANO'!Z10</f>
        <v>2045.68</v>
      </c>
      <c r="AA2" s="41">
        <f>'PARC VENC - 1º ANO'!AA10</f>
        <v>3330.05</v>
      </c>
      <c r="AB2" s="41">
        <f>'PARC VENC - 1º ANO'!AB10</f>
        <v>5288.89</v>
      </c>
      <c r="AC2" s="41">
        <f>'PARC VENC - 1º ANO'!AC10</f>
        <v>1575.87</v>
      </c>
      <c r="AD2" s="41">
        <f>'PARC VENC - 1º ANO'!AD10</f>
        <v>2626.46</v>
      </c>
      <c r="AE2" s="41">
        <f>'PARC VENC - 1º ANO'!AE10</f>
        <v>3151.75</v>
      </c>
      <c r="AF2" s="41">
        <f>'PARC VENC - 1º ANO'!AF10</f>
        <v>5252.91</v>
      </c>
      <c r="AG2" s="41">
        <f>'PARC VENC - 1º ANO'!AG10</f>
        <v>743.36</v>
      </c>
      <c r="AH2" s="41">
        <f>'PARC VENC - 1º ANO'!AH10</f>
        <v>743.36</v>
      </c>
    </row>
    <row r="3" spans="1:34" x14ac:dyDescent="0.25">
      <c r="A3" s="39" t="s">
        <v>8</v>
      </c>
      <c r="B3" s="41">
        <f>'PARC VENC - 1º ANO'!B11</f>
        <v>390.71</v>
      </c>
      <c r="C3" s="41">
        <f>'PARC VENC - 1º ANO'!C11</f>
        <v>390.71</v>
      </c>
      <c r="D3" s="41">
        <f>'PARC VENC - 1º ANO'!D11</f>
        <v>1378.17</v>
      </c>
      <c r="E3" s="41">
        <f>'PARC VENC - 1º ANO'!E11</f>
        <v>1378.17</v>
      </c>
      <c r="F3" s="41">
        <f>'PARC VENC - 1º ANO'!F11</f>
        <v>1378.17</v>
      </c>
      <c r="G3" s="41">
        <f>'PARC VENC - 1º ANO'!G11</f>
        <v>2466.19</v>
      </c>
      <c r="H3" s="41">
        <f>'PARC VENC - 1º ANO'!H11</f>
        <v>611.95000000000005</v>
      </c>
      <c r="I3" s="41">
        <f>'PARC VENC - 1º ANO'!I11</f>
        <v>611.95000000000005</v>
      </c>
      <c r="J3" s="41">
        <f>'PARC VENC - 1º ANO'!J11</f>
        <v>611.95000000000005</v>
      </c>
      <c r="K3" s="41">
        <f>'PARC VENC - 1º ANO'!K11</f>
        <v>650.78</v>
      </c>
      <c r="L3" s="41">
        <f>'PARC VENC - 1º ANO'!L11</f>
        <v>813.47</v>
      </c>
      <c r="M3" s="41">
        <f>'PARC VENC - 1º ANO'!M11</f>
        <v>650.78</v>
      </c>
      <c r="N3" s="41">
        <f>'PARC VENC - 1º ANO'!N11</f>
        <v>650.78</v>
      </c>
      <c r="O3" s="41">
        <f>'PARC VENC - 1º ANO'!O11</f>
        <v>813.47</v>
      </c>
      <c r="P3" s="41">
        <f>'PARC VENC - 1º ANO'!P11</f>
        <v>718.57</v>
      </c>
      <c r="Q3" s="41">
        <f>'PARC VENC - 1º ANO'!Q11</f>
        <v>718.57</v>
      </c>
      <c r="R3" s="41">
        <f>'PARC VENC - 1º ANO'!R11</f>
        <v>867.71</v>
      </c>
      <c r="S3" s="41">
        <f>'PARC VENC - 1º ANO'!S11</f>
        <v>1637.04</v>
      </c>
      <c r="T3" s="41">
        <f>'PARC VENC - 1º ANO'!T11</f>
        <v>1115.82</v>
      </c>
      <c r="U3" s="41">
        <f>'PARC VENC - 1º ANO'!U11</f>
        <v>1637.04</v>
      </c>
      <c r="V3" s="41">
        <f>'PARC VENC - 1º ANO'!V11</f>
        <v>1022.27</v>
      </c>
      <c r="W3" s="41">
        <f>'PARC VENC - 1º ANO'!W11</f>
        <v>0</v>
      </c>
      <c r="X3" s="41">
        <f>'PARC VENC - 1º ANO'!X11</f>
        <v>0</v>
      </c>
      <c r="Y3" s="41">
        <f>'PARC VENC - 1º ANO'!Y11</f>
        <v>0</v>
      </c>
      <c r="Z3" s="41">
        <f>'PARC VENC - 1º ANO'!Z11</f>
        <v>0</v>
      </c>
      <c r="AA3" s="41">
        <f>'PARC VENC - 1º ANO'!AA11</f>
        <v>0</v>
      </c>
      <c r="AB3" s="41">
        <f>'PARC VENC - 1º ANO'!AB11</f>
        <v>0</v>
      </c>
      <c r="AC3" s="41">
        <f>'PARC VENC - 1º ANO'!AC11</f>
        <v>622.15</v>
      </c>
      <c r="AD3" s="41">
        <f>'PARC VENC - 1º ANO'!AD11</f>
        <v>1037.75</v>
      </c>
      <c r="AE3" s="41">
        <f>'PARC VENC - 1º ANO'!AE11</f>
        <v>1244.29</v>
      </c>
      <c r="AF3" s="41">
        <f>'PARC VENC - 1º ANO'!AF11</f>
        <v>2074.2399999999998</v>
      </c>
      <c r="AG3" s="41">
        <f>'PARC VENC - 1º ANO'!AG11</f>
        <v>0</v>
      </c>
      <c r="AH3" s="41">
        <f>'PARC VENC - 1º ANO'!AH11</f>
        <v>0</v>
      </c>
    </row>
    <row r="4" spans="1:34" x14ac:dyDescent="0.25">
      <c r="A4" s="39" t="s">
        <v>9</v>
      </c>
      <c r="B4" s="41">
        <f>'PARC VENC - 1º ANO'!B12</f>
        <v>737.07</v>
      </c>
      <c r="C4" s="41">
        <f>'PARC VENC - 1º ANO'!C12</f>
        <v>737.07</v>
      </c>
      <c r="D4" s="41">
        <f>'PARC VENC - 1º ANO'!D12</f>
        <v>0</v>
      </c>
      <c r="E4" s="41">
        <f>'PARC VENC - 1º ANO'!E12</f>
        <v>0</v>
      </c>
      <c r="F4" s="41">
        <f>'PARC VENC - 1º ANO'!F12</f>
        <v>0</v>
      </c>
      <c r="G4" s="41">
        <f>'PARC VENC - 1º ANO'!G12</f>
        <v>0</v>
      </c>
      <c r="H4" s="41">
        <f>'PARC VENC - 1º ANO'!H12</f>
        <v>829.66</v>
      </c>
      <c r="I4" s="41">
        <f>'PARC VENC - 1º ANO'!I12</f>
        <v>872.56</v>
      </c>
      <c r="J4" s="41">
        <f>'PARC VENC - 1º ANO'!J12</f>
        <v>872.56</v>
      </c>
      <c r="K4" s="41">
        <f>'PARC VENC - 1º ANO'!K12</f>
        <v>781.96</v>
      </c>
      <c r="L4" s="41">
        <f>'PARC VENC - 1º ANO'!L12</f>
        <v>455.92</v>
      </c>
      <c r="M4" s="41">
        <f>'PARC VENC - 1º ANO'!M12</f>
        <v>781.96</v>
      </c>
      <c r="N4" s="41">
        <f>'PARC VENC - 1º ANO'!N12</f>
        <v>781.96</v>
      </c>
      <c r="O4" s="41">
        <f>'PARC VENC - 1º ANO'!O12</f>
        <v>455.92</v>
      </c>
      <c r="P4" s="41">
        <f>'PARC VENC - 1º ANO'!P12</f>
        <v>638.74</v>
      </c>
      <c r="Q4" s="41">
        <f>'PARC VENC - 1º ANO'!Q12</f>
        <v>638.74</v>
      </c>
      <c r="R4" s="41">
        <f>'PARC VENC - 1º ANO'!R12</f>
        <v>128.69</v>
      </c>
      <c r="S4" s="41">
        <f>'PARC VENC - 1º ANO'!S12</f>
        <v>0</v>
      </c>
      <c r="T4" s="41">
        <f>'PARC VENC - 1º ANO'!T12</f>
        <v>0</v>
      </c>
      <c r="U4" s="41">
        <f>'PARC VENC - 1º ANO'!U12</f>
        <v>0</v>
      </c>
      <c r="V4" s="41">
        <f>'PARC VENC - 1º ANO'!V12</f>
        <v>0</v>
      </c>
      <c r="W4" s="41">
        <f>'PARC VENC - 1º ANO'!W12</f>
        <v>0</v>
      </c>
      <c r="X4" s="41">
        <f>'PARC VENC - 1º ANO'!X12</f>
        <v>302.25</v>
      </c>
      <c r="Y4" s="41">
        <f>'PARC VENC - 1º ANO'!Y12</f>
        <v>123.75</v>
      </c>
      <c r="Z4" s="41">
        <f>'PARC VENC - 1º ANO'!Z12</f>
        <v>0</v>
      </c>
      <c r="AA4" s="41">
        <f>'PARC VENC - 1º ANO'!AA12</f>
        <v>0</v>
      </c>
      <c r="AB4" s="41">
        <f>'PARC VENC - 1º ANO'!AB12</f>
        <v>0</v>
      </c>
      <c r="AC4" s="41">
        <f>'PARC VENC - 1º ANO'!AC12</f>
        <v>0</v>
      </c>
      <c r="AD4" s="41">
        <f>'PARC VENC - 1º ANO'!AD12</f>
        <v>0</v>
      </c>
      <c r="AE4" s="41">
        <f>'PARC VENC - 1º ANO'!AE12</f>
        <v>0</v>
      </c>
      <c r="AF4" s="41">
        <f>'PARC VENC - 1º ANO'!AF12</f>
        <v>0</v>
      </c>
      <c r="AG4" s="41">
        <f>'PARC VENC - 1º ANO'!AG12</f>
        <v>0</v>
      </c>
      <c r="AH4" s="41">
        <f>'PARC VENC - 1º ANO'!AH12</f>
        <v>0</v>
      </c>
    </row>
    <row r="5" spans="1:34" x14ac:dyDescent="0.25">
      <c r="A5" s="39" t="s">
        <v>59</v>
      </c>
      <c r="B5" s="41">
        <f>'PARC VENC - 1º ANO'!B13</f>
        <v>0</v>
      </c>
      <c r="C5" s="41">
        <f>'PARC VENC - 1º ANO'!C13</f>
        <v>0</v>
      </c>
      <c r="D5" s="41">
        <f>'PARC VENC - 1º ANO'!D13</f>
        <v>0</v>
      </c>
      <c r="E5" s="41">
        <f>'PARC VENC - 1º ANO'!E13</f>
        <v>0</v>
      </c>
      <c r="F5" s="41">
        <f>'PARC VENC - 1º ANO'!F13</f>
        <v>0</v>
      </c>
      <c r="G5" s="41">
        <f>'PARC VENC - 1º ANO'!G13</f>
        <v>0</v>
      </c>
      <c r="H5" s="41">
        <f>'PARC VENC - 1º ANO'!H13</f>
        <v>0</v>
      </c>
      <c r="I5" s="41">
        <f>'PARC VENC - 1º ANO'!I13</f>
        <v>0</v>
      </c>
      <c r="J5" s="41">
        <f>'PARC VENC - 1º ANO'!J13</f>
        <v>0</v>
      </c>
      <c r="K5" s="41">
        <f>'PARC VENC - 1º ANO'!K13</f>
        <v>0</v>
      </c>
      <c r="L5" s="41">
        <f>'PARC VENC - 1º ANO'!L13</f>
        <v>0</v>
      </c>
      <c r="M5" s="41">
        <f>'PARC VENC - 1º ANO'!M13</f>
        <v>0</v>
      </c>
      <c r="N5" s="41">
        <f>'PARC VENC - 1º ANO'!N13</f>
        <v>0</v>
      </c>
      <c r="O5" s="41">
        <f>'PARC VENC - 1º ANO'!O13</f>
        <v>89.25</v>
      </c>
      <c r="P5" s="41">
        <f>'PARC VENC - 1º ANO'!P13</f>
        <v>0</v>
      </c>
      <c r="Q5" s="41">
        <f>'PARC VENC - 1º ANO'!Q13</f>
        <v>0</v>
      </c>
      <c r="R5" s="41">
        <f>'PARC VENC - 1º ANO'!R13</f>
        <v>0</v>
      </c>
      <c r="S5" s="41">
        <f>'PARC VENC - 1º ANO'!S13</f>
        <v>0</v>
      </c>
      <c r="T5" s="41">
        <f>'PARC VENC - 1º ANO'!T13</f>
        <v>265.22000000000003</v>
      </c>
      <c r="U5" s="41">
        <f>'PARC VENC - 1º ANO'!U13</f>
        <v>0</v>
      </c>
      <c r="V5" s="41">
        <f>'PARC VENC - 1º ANO'!V13</f>
        <v>0</v>
      </c>
      <c r="W5" s="41">
        <f>'PARC VENC - 1º ANO'!W13</f>
        <v>0</v>
      </c>
      <c r="X5" s="41">
        <f>'PARC VENC - 1º ANO'!X13</f>
        <v>0</v>
      </c>
      <c r="Y5" s="41">
        <f>'PARC VENC - 1º ANO'!Y13</f>
        <v>0</v>
      </c>
      <c r="Z5" s="41">
        <f>'PARC VENC - 1º ANO'!Z13</f>
        <v>0</v>
      </c>
      <c r="AA5" s="41">
        <f>'PARC VENC - 1º ANO'!AA13</f>
        <v>0</v>
      </c>
      <c r="AB5" s="41">
        <f>'PARC VENC - 1º ANO'!AB13</f>
        <v>0</v>
      </c>
      <c r="AC5" s="41">
        <f>'PARC VENC - 1º ANO'!AC13</f>
        <v>0</v>
      </c>
      <c r="AD5" s="41">
        <f>'PARC VENC - 1º ANO'!AD13</f>
        <v>0</v>
      </c>
      <c r="AE5" s="41">
        <f>'PARC VENC - 1º ANO'!AE13</f>
        <v>0</v>
      </c>
      <c r="AF5" s="41">
        <f>'PARC VENC - 1º ANO'!AF13</f>
        <v>0</v>
      </c>
      <c r="AG5" s="41">
        <f>'PARC VENC - 1º ANO'!AG13</f>
        <v>0</v>
      </c>
      <c r="AH5" s="41">
        <f>'PARC VENC - 1º ANO'!AH13</f>
        <v>0</v>
      </c>
    </row>
    <row r="6" spans="1:34" x14ac:dyDescent="0.25">
      <c r="A6" s="39" t="s">
        <v>40</v>
      </c>
      <c r="B6" s="41">
        <f>'PARC VENC - 1º ANO'!B14</f>
        <v>0</v>
      </c>
      <c r="C6" s="41">
        <f>'PARC VENC - 1º ANO'!C14</f>
        <v>0</v>
      </c>
      <c r="D6" s="41">
        <f>'PARC VENC - 1º ANO'!D14</f>
        <v>0</v>
      </c>
      <c r="E6" s="41">
        <f>'PARC VENC - 1º ANO'!E14</f>
        <v>0</v>
      </c>
      <c r="F6" s="41">
        <f>'PARC VENC - 1º ANO'!F14</f>
        <v>0</v>
      </c>
      <c r="G6" s="41">
        <f>'PARC VENC - 1º ANO'!G14</f>
        <v>0</v>
      </c>
      <c r="H6" s="41">
        <f>'PARC VENC - 1º ANO'!H14</f>
        <v>0</v>
      </c>
      <c r="I6" s="41">
        <f>'PARC VENC - 1º ANO'!I14</f>
        <v>0</v>
      </c>
      <c r="J6" s="41">
        <f>'PARC VENC - 1º ANO'!J14</f>
        <v>0</v>
      </c>
      <c r="K6" s="41">
        <f>'PARC VENC - 1º ANO'!K14</f>
        <v>0</v>
      </c>
      <c r="L6" s="41">
        <f>'PARC VENC - 1º ANO'!L14</f>
        <v>0</v>
      </c>
      <c r="M6" s="41">
        <f>'PARC VENC - 1º ANO'!M14</f>
        <v>0</v>
      </c>
      <c r="N6" s="41">
        <f>'PARC VENC - 1º ANO'!N14</f>
        <v>0</v>
      </c>
      <c r="O6" s="41">
        <f>'PARC VENC - 1º ANO'!O14</f>
        <v>0</v>
      </c>
      <c r="P6" s="41">
        <f>'PARC VENC - 1º ANO'!P14</f>
        <v>0</v>
      </c>
      <c r="Q6" s="41">
        <f>'PARC VENC - 1º ANO'!Q14</f>
        <v>0</v>
      </c>
      <c r="R6" s="41">
        <f>'PARC VENC - 1º ANO'!R14</f>
        <v>0</v>
      </c>
      <c r="S6" s="41">
        <f>'PARC VENC - 1º ANO'!S14</f>
        <v>0</v>
      </c>
      <c r="T6" s="41">
        <f>'PARC VENC - 1º ANO'!T14</f>
        <v>0</v>
      </c>
      <c r="U6" s="41">
        <f>'PARC VENC - 1º ANO'!U14</f>
        <v>0</v>
      </c>
      <c r="V6" s="41">
        <f>'PARC VENC - 1º ANO'!V14</f>
        <v>0</v>
      </c>
      <c r="W6" s="41">
        <f>'PARC VENC - 1º ANO'!W14</f>
        <v>0</v>
      </c>
      <c r="X6" s="41">
        <f>'PARC VENC - 1º ANO'!X14</f>
        <v>0</v>
      </c>
      <c r="Y6" s="41">
        <f>'PARC VENC - 1º ANO'!Y14</f>
        <v>0</v>
      </c>
      <c r="Z6" s="41">
        <f>'PARC VENC - 1º ANO'!Z14</f>
        <v>0</v>
      </c>
      <c r="AA6" s="41">
        <f>'PARC VENC - 1º ANO'!AA14</f>
        <v>0</v>
      </c>
      <c r="AB6" s="41">
        <f>'PARC VENC - 1º ANO'!AB14</f>
        <v>0</v>
      </c>
      <c r="AC6" s="41">
        <f>'PARC VENC - 1º ANO'!AC14</f>
        <v>0</v>
      </c>
      <c r="AD6" s="41">
        <f>'PARC VENC - 1º ANO'!AD14</f>
        <v>0</v>
      </c>
      <c r="AE6" s="41">
        <f>'PARC VENC - 1º ANO'!AE14</f>
        <v>0</v>
      </c>
      <c r="AF6" s="41">
        <f>'PARC VENC - 1º ANO'!AF14</f>
        <v>2626.45</v>
      </c>
      <c r="AG6" s="41">
        <f>'PARC VENC - 1º ANO'!AG14</f>
        <v>0</v>
      </c>
      <c r="AH6" s="41">
        <f>'PARC VENC - 1º ANO'!AH14</f>
        <v>0</v>
      </c>
    </row>
    <row r="7" spans="1:34" x14ac:dyDescent="0.25">
      <c r="A7" s="39" t="s">
        <v>43</v>
      </c>
      <c r="B7" s="41">
        <f>'PARC VENC - 1º ANO'!B15</f>
        <v>0</v>
      </c>
      <c r="C7" s="41">
        <f>'PARC VENC - 1º ANO'!C15</f>
        <v>0</v>
      </c>
      <c r="D7" s="41">
        <f>'PARC VENC - 1º ANO'!D15</f>
        <v>0</v>
      </c>
      <c r="E7" s="41">
        <f>'PARC VENC - 1º ANO'!E15</f>
        <v>0</v>
      </c>
      <c r="F7" s="41">
        <f>'PARC VENC - 1º ANO'!F15</f>
        <v>0</v>
      </c>
      <c r="G7" s="41">
        <f>'PARC VENC - 1º ANO'!G15</f>
        <v>0</v>
      </c>
      <c r="H7" s="41">
        <f>'PARC VENC - 1º ANO'!H15</f>
        <v>0</v>
      </c>
      <c r="I7" s="41">
        <f>'PARC VENC - 1º ANO'!I15</f>
        <v>0</v>
      </c>
      <c r="J7" s="41">
        <f>'PARC VENC - 1º ANO'!J15</f>
        <v>0</v>
      </c>
      <c r="K7" s="41">
        <f>'PARC VENC - 1º ANO'!K15</f>
        <v>0</v>
      </c>
      <c r="L7" s="41">
        <f>'PARC VENC - 1º ANO'!L15</f>
        <v>0</v>
      </c>
      <c r="M7" s="41">
        <f>'PARC VENC - 1º ANO'!M15</f>
        <v>0</v>
      </c>
      <c r="N7" s="41">
        <f>'PARC VENC - 1º ANO'!N15</f>
        <v>0</v>
      </c>
      <c r="O7" s="41">
        <f>'PARC VENC - 1º ANO'!O15</f>
        <v>0</v>
      </c>
      <c r="P7" s="41">
        <f>'PARC VENC - 1º ANO'!P15</f>
        <v>0</v>
      </c>
      <c r="Q7" s="41">
        <f>'PARC VENC - 1º ANO'!Q15</f>
        <v>0</v>
      </c>
      <c r="R7" s="41">
        <f>'PARC VENC - 1º ANO'!R15</f>
        <v>0</v>
      </c>
      <c r="S7" s="41">
        <f>'PARC VENC - 1º ANO'!S15</f>
        <v>0</v>
      </c>
      <c r="T7" s="41">
        <f>'PARC VENC - 1º ANO'!T15</f>
        <v>0</v>
      </c>
      <c r="U7" s="41">
        <f>'PARC VENC - 1º ANO'!U15</f>
        <v>0</v>
      </c>
      <c r="V7" s="41">
        <f>'PARC VENC - 1º ANO'!V15</f>
        <v>0</v>
      </c>
      <c r="W7" s="41">
        <f>'PARC VENC - 1º ANO'!W15</f>
        <v>413.84</v>
      </c>
      <c r="X7" s="41">
        <f>'PARC VENC - 1º ANO'!X15</f>
        <v>354.72</v>
      </c>
      <c r="Y7" s="41">
        <f>'PARC VENC - 1º ANO'!Y15</f>
        <v>354.72</v>
      </c>
      <c r="Z7" s="41">
        <f>'PARC VENC - 1º ANO'!Z15</f>
        <v>463.12</v>
      </c>
      <c r="AA7" s="41">
        <f>'PARC VENC - 1º ANO'!AA15</f>
        <v>610.91</v>
      </c>
      <c r="AB7" s="41">
        <f>'PARC VENC - 1º ANO'!AB15</f>
        <v>0</v>
      </c>
      <c r="AC7" s="41">
        <f>'PARC VENC - 1º ANO'!AC15</f>
        <v>0</v>
      </c>
      <c r="AD7" s="41">
        <f>'PARC VENC - 1º ANO'!AD15</f>
        <v>0</v>
      </c>
      <c r="AE7" s="41">
        <f>'PARC VENC - 1º ANO'!AE15</f>
        <v>0</v>
      </c>
      <c r="AF7" s="41">
        <f>'PARC VENC - 1º ANO'!AF15</f>
        <v>0</v>
      </c>
      <c r="AG7" s="41">
        <f>'PARC VENC - 1º ANO'!AG15</f>
        <v>610.91</v>
      </c>
      <c r="AH7" s="41">
        <f>'PARC VENC - 1º ANO'!AH15</f>
        <v>610.91</v>
      </c>
    </row>
    <row r="8" spans="1:34" x14ac:dyDescent="0.25">
      <c r="A8" s="39" t="s">
        <v>63</v>
      </c>
      <c r="B8" s="41">
        <f>'PARC VENC - 1º ANO'!B16</f>
        <v>0</v>
      </c>
      <c r="C8" s="41">
        <f>'PARC VENC - 1º ANO'!C16</f>
        <v>0</v>
      </c>
      <c r="D8" s="41">
        <f>'PARC VENC - 1º ANO'!D16</f>
        <v>0</v>
      </c>
      <c r="E8" s="41">
        <f>'PARC VENC - 1º ANO'!E16</f>
        <v>0</v>
      </c>
      <c r="F8" s="41">
        <f>'PARC VENC - 1º ANO'!F16</f>
        <v>0</v>
      </c>
      <c r="G8" s="41">
        <f>'PARC VENC - 1º ANO'!G16</f>
        <v>0</v>
      </c>
      <c r="H8" s="41">
        <f>'PARC VENC - 1º ANO'!H16</f>
        <v>0</v>
      </c>
      <c r="I8" s="41">
        <f>'PARC VENC - 1º ANO'!I16</f>
        <v>0</v>
      </c>
      <c r="J8" s="41">
        <f>'PARC VENC - 1º ANO'!J16</f>
        <v>0</v>
      </c>
      <c r="K8" s="41">
        <f>'PARC VENC - 1º ANO'!K16</f>
        <v>0</v>
      </c>
      <c r="L8" s="41">
        <f>'PARC VENC - 1º ANO'!L16</f>
        <v>0</v>
      </c>
      <c r="M8" s="41">
        <f>'PARC VENC - 1º ANO'!M16</f>
        <v>0</v>
      </c>
      <c r="N8" s="41">
        <f>'PARC VENC - 1º ANO'!N16</f>
        <v>0</v>
      </c>
      <c r="O8" s="41">
        <f>'PARC VENC - 1º ANO'!O16</f>
        <v>0</v>
      </c>
      <c r="P8" s="41">
        <f>'PARC VENC - 1º ANO'!P16</f>
        <v>0</v>
      </c>
      <c r="Q8" s="41">
        <f>'PARC VENC - 1º ANO'!Q16</f>
        <v>0</v>
      </c>
      <c r="R8" s="41">
        <f>'PARC VENC - 1º ANO'!R16</f>
        <v>0</v>
      </c>
      <c r="S8" s="41">
        <f>'PARC VENC - 1º ANO'!S16</f>
        <v>0</v>
      </c>
      <c r="T8" s="41">
        <f>'PARC VENC - 1º ANO'!T16</f>
        <v>0</v>
      </c>
      <c r="U8" s="41">
        <f>'PARC VENC - 1º ANO'!U16</f>
        <v>0</v>
      </c>
      <c r="V8" s="41">
        <f>'PARC VENC - 1º ANO'!V16</f>
        <v>0</v>
      </c>
      <c r="W8" s="41">
        <f>'PARC VENC - 1º ANO'!W16</f>
        <v>0</v>
      </c>
      <c r="X8" s="41">
        <f>'PARC VENC - 1º ANO'!X16</f>
        <v>0</v>
      </c>
      <c r="Y8" s="41">
        <f>'PARC VENC - 1º ANO'!Y16</f>
        <v>0</v>
      </c>
      <c r="Z8" s="41">
        <f>'PARC VENC - 1º ANO'!Z16</f>
        <v>0</v>
      </c>
      <c r="AA8" s="41">
        <f>'PARC VENC - 1º ANO'!AA16</f>
        <v>0</v>
      </c>
      <c r="AB8" s="41">
        <f>'PARC VENC - 1º ANO'!AB16</f>
        <v>0</v>
      </c>
      <c r="AC8" s="41">
        <f>'PARC VENC - 1º ANO'!AC16</f>
        <v>0</v>
      </c>
      <c r="AD8" s="41">
        <f>'PARC VENC - 1º ANO'!AD16</f>
        <v>0</v>
      </c>
      <c r="AE8" s="41">
        <f>'PARC VENC - 1º ANO'!AE16</f>
        <v>0</v>
      </c>
      <c r="AF8" s="41">
        <f>'PARC VENC - 1º ANO'!AF16</f>
        <v>0</v>
      </c>
      <c r="AG8" s="41">
        <f>'PARC VENC - 1º ANO'!AG16</f>
        <v>4204.8900000000003</v>
      </c>
      <c r="AH8" s="41">
        <f>'PARC VENC - 1º ANO'!AH16</f>
        <v>4204.8900000000003</v>
      </c>
    </row>
    <row r="9" spans="1:34" x14ac:dyDescent="0.25">
      <c r="A9" s="43" t="s">
        <v>55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4">
        <f>'PARC VENC - 2º ANO'!AC17</f>
        <v>1389.375</v>
      </c>
      <c r="AD9" s="44">
        <f>'PARC VENC - 2º ANO'!AD17</f>
        <v>2315.625</v>
      </c>
      <c r="AE9" s="44">
        <f>'PARC VENC - 2º ANO'!AE17</f>
        <v>2778.75</v>
      </c>
      <c r="AF9" s="44">
        <f>'PARC VENC - 2º ANO'!AF17</f>
        <v>4631.25</v>
      </c>
      <c r="AG9" s="25"/>
      <c r="AH9" s="25"/>
    </row>
    <row r="10" spans="1:34" x14ac:dyDescent="0.25">
      <c r="A10" s="138" t="s">
        <v>56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139">
        <f>'PARC VENC - 2º ANO'!AC18</f>
        <v>2778.75</v>
      </c>
      <c r="AD10" s="139">
        <f>'PARC VENC - 2º ANO'!AD18</f>
        <v>4631.25</v>
      </c>
      <c r="AE10" s="139">
        <f>'PARC VENC - 2º ANO'!AE18</f>
        <v>5557.5</v>
      </c>
      <c r="AF10" s="139">
        <f>'PARC VENC - 2º ANO'!AF18</f>
        <v>9262.5</v>
      </c>
      <c r="AG10" s="140"/>
      <c r="AH10" s="140"/>
    </row>
    <row r="11" spans="1:34" ht="15.75" thickBot="1" x14ac:dyDescent="0.3">
      <c r="A11" s="39" t="s">
        <v>71</v>
      </c>
      <c r="B11" s="41">
        <f>'PARC VENC - 1º ANO'!B19</f>
        <v>0</v>
      </c>
      <c r="C11" s="41">
        <f>'PARC VENC - 1º ANO'!C19</f>
        <v>0</v>
      </c>
      <c r="D11" s="41">
        <f>'PARC VENC - 1º ANO'!D19</f>
        <v>0</v>
      </c>
      <c r="E11" s="41">
        <f>'PARC VENC - 1º ANO'!E19</f>
        <v>0</v>
      </c>
      <c r="F11" s="41">
        <f>'PARC VENC - 1º ANO'!F19</f>
        <v>0</v>
      </c>
      <c r="G11" s="41">
        <f>'PARC VENC - 1º ANO'!G19</f>
        <v>0</v>
      </c>
      <c r="H11" s="41">
        <f>'PARC VENC - 1º ANO'!H19</f>
        <v>392.81</v>
      </c>
      <c r="I11" s="41">
        <f>'PARC VENC - 1º ANO'!I19</f>
        <v>785.67</v>
      </c>
      <c r="J11" s="41">
        <f>'PARC VENC - 1º ANO'!J19</f>
        <v>785.67</v>
      </c>
      <c r="K11" s="41">
        <f>'PARC VENC - 1º ANO'!K19</f>
        <v>392.81</v>
      </c>
      <c r="L11" s="41">
        <f>'PARC VENC - 1º ANO'!L19</f>
        <v>392.81</v>
      </c>
      <c r="M11" s="41">
        <f>'PARC VENC - 1º ANO'!M19</f>
        <v>785.67</v>
      </c>
      <c r="N11" s="41">
        <f>'PARC VENC - 1º ANO'!N19</f>
        <v>392.81</v>
      </c>
      <c r="O11" s="41">
        <f>'PARC VENC - 1º ANO'!O19</f>
        <v>785.67</v>
      </c>
      <c r="P11" s="41">
        <f>'PARC VENC - 1º ANO'!P19</f>
        <v>785.67</v>
      </c>
      <c r="Q11" s="41">
        <f>'PARC VENC - 1º ANO'!Q19</f>
        <v>785.67</v>
      </c>
      <c r="R11" s="41">
        <f>'PARC VENC - 1º ANO'!R19</f>
        <v>785.67</v>
      </c>
      <c r="S11" s="41">
        <f>'PARC VENC - 1º ANO'!S19</f>
        <v>785.67</v>
      </c>
      <c r="T11" s="41">
        <f>'PARC VENC - 1º ANO'!T19</f>
        <v>785.67</v>
      </c>
      <c r="U11" s="41">
        <f>'PARC VENC - 1º ANO'!U19</f>
        <v>392.81</v>
      </c>
      <c r="V11" s="41">
        <f>'PARC VENC - 1º ANO'!V19</f>
        <v>785.67</v>
      </c>
      <c r="W11" s="41">
        <f>'PARC VENC - 1º ANO'!W19</f>
        <v>392.81</v>
      </c>
      <c r="X11" s="41">
        <f>'PARC VENC - 1º ANO'!X19</f>
        <v>392.81</v>
      </c>
      <c r="Y11" s="41">
        <f>'PARC VENC - 1º ANO'!Y19</f>
        <v>392.81</v>
      </c>
      <c r="Z11" s="41">
        <f>'PARC VENC - 1º ANO'!Z19</f>
        <v>392.81</v>
      </c>
      <c r="AA11" s="41">
        <f>'PARC VENC - 1º ANO'!AA19</f>
        <v>392.81</v>
      </c>
      <c r="AB11" s="41">
        <f>'PARC VENC - 1º ANO'!AB19</f>
        <v>392.81</v>
      </c>
      <c r="AC11" s="41">
        <f>'PARC VENC - 1º ANO'!AC19</f>
        <v>785.67</v>
      </c>
      <c r="AD11" s="41">
        <f>'PARC VENC - 1º ANO'!AD19</f>
        <v>785.67</v>
      </c>
      <c r="AE11" s="41">
        <f>'PARC VENC - 1º ANO'!AE19</f>
        <v>785.67</v>
      </c>
      <c r="AF11" s="41">
        <f>'PARC VENC - 1º ANO'!AF19</f>
        <v>785.67</v>
      </c>
      <c r="AG11" s="41">
        <f>'PARC VENC - 1º ANO'!AG19</f>
        <v>0</v>
      </c>
      <c r="AH11" s="41">
        <f>'PARC VENC - 1º ANO'!AH19</f>
        <v>0</v>
      </c>
    </row>
    <row r="12" spans="1:34" x14ac:dyDescent="0.25">
      <c r="A12" s="159" t="s">
        <v>10</v>
      </c>
      <c r="B12" s="160">
        <f>SUM(B2:B11)</f>
        <v>1804</v>
      </c>
      <c r="C12" s="160">
        <f t="shared" ref="C12:AB12" si="0">SUM(C2:C11)</f>
        <v>1804</v>
      </c>
      <c r="D12" s="160">
        <f t="shared" si="0"/>
        <v>2466.2399999999998</v>
      </c>
      <c r="E12" s="160">
        <f t="shared" si="0"/>
        <v>2466.2399999999998</v>
      </c>
      <c r="F12" s="160">
        <f t="shared" si="0"/>
        <v>2466.2399999999998</v>
      </c>
      <c r="G12" s="160">
        <f t="shared" si="0"/>
        <v>3916.95</v>
      </c>
      <c r="H12" s="160">
        <f t="shared" si="0"/>
        <v>2196.81</v>
      </c>
      <c r="I12" s="160">
        <f t="shared" si="0"/>
        <v>2589.67</v>
      </c>
      <c r="J12" s="160">
        <f t="shared" si="0"/>
        <v>2589.67</v>
      </c>
      <c r="K12" s="160">
        <f t="shared" si="0"/>
        <v>2196.81</v>
      </c>
      <c r="L12" s="160">
        <f t="shared" si="0"/>
        <v>2196.81</v>
      </c>
      <c r="M12" s="160">
        <f t="shared" si="0"/>
        <v>2589.67</v>
      </c>
      <c r="N12" s="160">
        <f t="shared" si="0"/>
        <v>2196.81</v>
      </c>
      <c r="O12" s="160">
        <f t="shared" si="0"/>
        <v>2678.92</v>
      </c>
      <c r="P12" s="160">
        <f t="shared" si="0"/>
        <v>2589.67</v>
      </c>
      <c r="Q12" s="160">
        <f t="shared" si="0"/>
        <v>2589.67</v>
      </c>
      <c r="R12" s="160">
        <f t="shared" si="0"/>
        <v>2589.67</v>
      </c>
      <c r="S12" s="160">
        <f t="shared" si="0"/>
        <v>3658.94</v>
      </c>
      <c r="T12" s="160">
        <f t="shared" si="0"/>
        <v>2974.3100000000004</v>
      </c>
      <c r="U12" s="160">
        <f t="shared" si="0"/>
        <v>2837.45</v>
      </c>
      <c r="V12" s="160">
        <f t="shared" si="0"/>
        <v>2591.87</v>
      </c>
      <c r="W12" s="160">
        <f t="shared" si="0"/>
        <v>2453.35</v>
      </c>
      <c r="X12" s="160">
        <f t="shared" si="0"/>
        <v>2196.81</v>
      </c>
      <c r="Y12" s="160">
        <f t="shared" si="0"/>
        <v>2196.81</v>
      </c>
      <c r="Z12" s="160">
        <f t="shared" si="0"/>
        <v>2901.61</v>
      </c>
      <c r="AA12" s="160">
        <f t="shared" si="0"/>
        <v>4333.7700000000004</v>
      </c>
      <c r="AB12" s="160">
        <f t="shared" si="0"/>
        <v>5681.7000000000007</v>
      </c>
      <c r="AC12" s="160">
        <f>SUM(AC2:AC8,AC11)+((AC9*AC14)+(AC10*AC15))/AC13</f>
        <v>5299.3150000000005</v>
      </c>
      <c r="AD12" s="160">
        <f>SUM(AD2:AD8,AD11)+((AD9*AD14)+(AD10*AD15))/AD13</f>
        <v>8309.255000000001</v>
      </c>
      <c r="AE12" s="160">
        <f t="shared" ref="AE12:AF12" si="1">SUM(AE2:AE8,AE11)+((AE9*AE14)+(AE10*AE15))/AE13</f>
        <v>9812.9599999999991</v>
      </c>
      <c r="AF12" s="160">
        <f t="shared" si="1"/>
        <v>18458.019999999997</v>
      </c>
      <c r="AG12" s="160">
        <f>SUM(AG2:AG11)</f>
        <v>5559.16</v>
      </c>
      <c r="AH12" s="160">
        <f>SUM(AH2:AH11)</f>
        <v>5559.16</v>
      </c>
    </row>
    <row r="13" spans="1:34" x14ac:dyDescent="0.25">
      <c r="A13" s="38" t="s">
        <v>21</v>
      </c>
      <c r="B13" s="29">
        <v>12</v>
      </c>
      <c r="C13" s="29">
        <v>12</v>
      </c>
      <c r="D13" s="29">
        <v>12</v>
      </c>
      <c r="E13" s="29">
        <v>12</v>
      </c>
      <c r="F13" s="29">
        <v>12</v>
      </c>
      <c r="G13" s="29">
        <v>12</v>
      </c>
      <c r="H13" s="29">
        <v>12</v>
      </c>
      <c r="I13" s="29">
        <v>12</v>
      </c>
      <c r="J13" s="29">
        <v>12</v>
      </c>
      <c r="K13" s="29">
        <v>12</v>
      </c>
      <c r="L13" s="29">
        <v>12</v>
      </c>
      <c r="M13" s="29">
        <v>12</v>
      </c>
      <c r="N13" s="29">
        <v>12</v>
      </c>
      <c r="O13" s="29">
        <v>12</v>
      </c>
      <c r="P13" s="29">
        <v>12</v>
      </c>
      <c r="Q13" s="29">
        <v>12</v>
      </c>
      <c r="R13" s="29">
        <v>12</v>
      </c>
      <c r="S13" s="29">
        <v>12</v>
      </c>
      <c r="T13" s="29">
        <v>12</v>
      </c>
      <c r="U13" s="29">
        <v>12</v>
      </c>
      <c r="V13" s="29">
        <v>12</v>
      </c>
      <c r="W13" s="29">
        <v>12</v>
      </c>
      <c r="X13" s="29">
        <v>12</v>
      </c>
      <c r="Y13" s="29">
        <v>12</v>
      </c>
      <c r="Z13" s="29">
        <v>12</v>
      </c>
      <c r="AA13" s="29">
        <v>12</v>
      </c>
      <c r="AB13" s="29">
        <v>12</v>
      </c>
      <c r="AC13" s="29">
        <v>12</v>
      </c>
      <c r="AD13" s="29">
        <v>12</v>
      </c>
      <c r="AE13" s="29">
        <v>12</v>
      </c>
      <c r="AF13" s="29">
        <v>12</v>
      </c>
      <c r="AG13" s="29">
        <v>12</v>
      </c>
      <c r="AH13" s="29">
        <v>12</v>
      </c>
    </row>
    <row r="14" spans="1:34" ht="15" customHeight="1" x14ac:dyDescent="0.25">
      <c r="A14" s="30" t="s">
        <v>46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45">
        <f>'PARC VENC - 2º ANO'!AC22</f>
        <v>4</v>
      </c>
      <c r="AD14" s="45">
        <f>'PARC VENC - 2º ANO'!AD22</f>
        <v>4</v>
      </c>
      <c r="AE14" s="45">
        <f>'PARC VENC - 2º ANO'!AE22</f>
        <v>4</v>
      </c>
      <c r="AF14" s="45">
        <f>'PARC VENC - 2º ANO'!AF22</f>
        <v>4</v>
      </c>
      <c r="AG14" s="25"/>
      <c r="AH14" s="25"/>
    </row>
    <row r="15" spans="1:34" ht="15" customHeight="1" x14ac:dyDescent="0.25">
      <c r="A15" s="30" t="s">
        <v>47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45">
        <f>'PARC VENC - 2º ANO'!AC23</f>
        <v>8</v>
      </c>
      <c r="AD15" s="45">
        <f>'PARC VENC - 2º ANO'!AD23</f>
        <v>8</v>
      </c>
      <c r="AE15" s="45">
        <f>'PARC VENC - 2º ANO'!AE23</f>
        <v>8</v>
      </c>
      <c r="AF15" s="45">
        <f>'PARC VENC - 2º ANO'!AF23</f>
        <v>8</v>
      </c>
      <c r="AG15" s="25"/>
      <c r="AH15" s="25"/>
    </row>
    <row r="16" spans="1:34" ht="30" x14ac:dyDescent="0.25">
      <c r="A16" s="38" t="s">
        <v>20</v>
      </c>
      <c r="B16" s="41">
        <f>'PARC VENC - 2º ANO'!B25</f>
        <v>1804</v>
      </c>
      <c r="C16" s="41">
        <f>'PARC VENC - 2º ANO'!C25</f>
        <v>1804</v>
      </c>
      <c r="D16" s="41">
        <f>'PARC VENC - 2º ANO'!D25</f>
        <v>2466.2399999999998</v>
      </c>
      <c r="E16" s="41">
        <f>'PARC VENC - 2º ANO'!E25</f>
        <v>2466.2399999999998</v>
      </c>
      <c r="F16" s="41">
        <f>'PARC VENC - 2º ANO'!F25</f>
        <v>2466.2399999999998</v>
      </c>
      <c r="G16" s="41">
        <f>'PARC VENC - 2º ANO'!G25</f>
        <v>3916.95</v>
      </c>
      <c r="H16" s="41">
        <f>'PARC VENC - 2º ANO'!H25</f>
        <v>2196.81</v>
      </c>
      <c r="I16" s="41">
        <f>'PARC VENC - 2º ANO'!I25</f>
        <v>2589.67</v>
      </c>
      <c r="J16" s="41">
        <f>'PARC VENC - 2º ANO'!J25</f>
        <v>2589.67</v>
      </c>
      <c r="K16" s="41">
        <f>'PARC VENC - 2º ANO'!K25</f>
        <v>2196.81</v>
      </c>
      <c r="L16" s="41">
        <f>'PARC VENC - 2º ANO'!L25</f>
        <v>2196.81</v>
      </c>
      <c r="M16" s="41">
        <f>'PARC VENC - 2º ANO'!M25</f>
        <v>2589.67</v>
      </c>
      <c r="N16" s="41">
        <f>'PARC VENC - 2º ANO'!N25</f>
        <v>2196.81</v>
      </c>
      <c r="O16" s="41">
        <f>'PARC VENC - 2º ANO'!O25</f>
        <v>2678.92</v>
      </c>
      <c r="P16" s="41">
        <f>'PARC VENC - 2º ANO'!P25</f>
        <v>2589.67</v>
      </c>
      <c r="Q16" s="41">
        <f>'PARC VENC - 2º ANO'!Q25</f>
        <v>2589.67</v>
      </c>
      <c r="R16" s="41">
        <f>'PARC VENC - 2º ANO'!R25</f>
        <v>2589.67</v>
      </c>
      <c r="S16" s="41">
        <f>'PARC VENC - 2º ANO'!S25</f>
        <v>3658.9400000000005</v>
      </c>
      <c r="T16" s="41">
        <f>'PARC VENC - 2º ANO'!T25</f>
        <v>2974.3100000000004</v>
      </c>
      <c r="U16" s="41">
        <f>'PARC VENC - 2º ANO'!U25</f>
        <v>2837.45</v>
      </c>
      <c r="V16" s="41">
        <f>'PARC VENC - 2º ANO'!V25</f>
        <v>2591.87</v>
      </c>
      <c r="W16" s="41">
        <f>'PARC VENC - 2º ANO'!W25</f>
        <v>2453.35</v>
      </c>
      <c r="X16" s="41">
        <f>'PARC VENC - 2º ANO'!X25</f>
        <v>2196.81</v>
      </c>
      <c r="Y16" s="41">
        <f>'PARC VENC - 2º ANO'!Y25</f>
        <v>2196.81</v>
      </c>
      <c r="Z16" s="41">
        <f>'PARC VENC - 2º ANO'!Z25</f>
        <v>2901.61</v>
      </c>
      <c r="AA16" s="41">
        <f>'PARC VENC - 2º ANO'!AA25</f>
        <v>4333.7700000000004</v>
      </c>
      <c r="AB16" s="41">
        <f>'PARC VENC - 2º ANO'!AB25</f>
        <v>5681.7000000000007</v>
      </c>
      <c r="AC16" s="41">
        <f>'PARC VENC - 2º ANO'!AC25</f>
        <v>5299.3150000000005</v>
      </c>
      <c r="AD16" s="41">
        <f>'PARC VENC - 2º ANO'!AD25</f>
        <v>8309.255000000001</v>
      </c>
      <c r="AE16" s="41">
        <f>'PARC VENC - 2º ANO'!AE25</f>
        <v>9812.9599999999991</v>
      </c>
      <c r="AF16" s="41">
        <f>'PARC VENC - 2º ANO'!AF25</f>
        <v>18458.019999999997</v>
      </c>
      <c r="AG16" s="41">
        <f>'PARC VENC - 2º ANO'!AG25</f>
        <v>5559.16</v>
      </c>
      <c r="AH16" s="41">
        <f>'PARC VENC - 2º ANO'!AH25</f>
        <v>5559.16</v>
      </c>
    </row>
    <row r="17" spans="1:34" x14ac:dyDescent="0.25">
      <c r="A17" s="40">
        <v>0.22</v>
      </c>
      <c r="B17" s="26">
        <f t="shared" ref="B17:AH17" si="2">($B$32*$A$17)*B13</f>
        <v>4279.4400000000005</v>
      </c>
      <c r="C17" s="26">
        <f t="shared" si="2"/>
        <v>4279.4400000000005</v>
      </c>
      <c r="D17" s="26">
        <f t="shared" si="2"/>
        <v>4279.4400000000005</v>
      </c>
      <c r="E17" s="26">
        <f t="shared" si="2"/>
        <v>4279.4400000000005</v>
      </c>
      <c r="F17" s="26">
        <f t="shared" si="2"/>
        <v>4279.4400000000005</v>
      </c>
      <c r="G17" s="26">
        <f>($B$32*$A$17)*G13</f>
        <v>4279.4400000000005</v>
      </c>
      <c r="H17" s="26">
        <f t="shared" si="2"/>
        <v>4279.4400000000005</v>
      </c>
      <c r="I17" s="26">
        <f t="shared" si="2"/>
        <v>4279.4400000000005</v>
      </c>
      <c r="J17" s="26">
        <f t="shared" si="2"/>
        <v>4279.4400000000005</v>
      </c>
      <c r="K17" s="26">
        <f t="shared" si="2"/>
        <v>4279.4400000000005</v>
      </c>
      <c r="L17" s="26">
        <f t="shared" si="2"/>
        <v>4279.4400000000005</v>
      </c>
      <c r="M17" s="26">
        <f t="shared" si="2"/>
        <v>4279.4400000000005</v>
      </c>
      <c r="N17" s="26">
        <f t="shared" si="2"/>
        <v>4279.4400000000005</v>
      </c>
      <c r="O17" s="26">
        <f t="shared" si="2"/>
        <v>4279.4400000000005</v>
      </c>
      <c r="P17" s="26">
        <f t="shared" si="2"/>
        <v>4279.4400000000005</v>
      </c>
      <c r="Q17" s="26">
        <f t="shared" si="2"/>
        <v>4279.4400000000005</v>
      </c>
      <c r="R17" s="26">
        <f t="shared" si="2"/>
        <v>4279.4400000000005</v>
      </c>
      <c r="S17" s="26">
        <f t="shared" si="2"/>
        <v>4279.4400000000005</v>
      </c>
      <c r="T17" s="26">
        <f t="shared" si="2"/>
        <v>4279.4400000000005</v>
      </c>
      <c r="U17" s="26">
        <f t="shared" si="2"/>
        <v>4279.4400000000005</v>
      </c>
      <c r="V17" s="26">
        <f t="shared" si="2"/>
        <v>4279.4400000000005</v>
      </c>
      <c r="W17" s="26">
        <f t="shared" si="2"/>
        <v>4279.4400000000005</v>
      </c>
      <c r="X17" s="26">
        <f t="shared" si="2"/>
        <v>4279.4400000000005</v>
      </c>
      <c r="Y17" s="26">
        <f t="shared" si="2"/>
        <v>4279.4400000000005</v>
      </c>
      <c r="Z17" s="26">
        <f t="shared" si="2"/>
        <v>4279.4400000000005</v>
      </c>
      <c r="AA17" s="26">
        <f t="shared" si="2"/>
        <v>4279.4400000000005</v>
      </c>
      <c r="AB17" s="26">
        <f t="shared" si="2"/>
        <v>4279.4400000000005</v>
      </c>
      <c r="AC17" s="26">
        <f t="shared" si="2"/>
        <v>4279.4400000000005</v>
      </c>
      <c r="AD17" s="26">
        <f t="shared" si="2"/>
        <v>4279.4400000000005</v>
      </c>
      <c r="AE17" s="26">
        <f t="shared" si="2"/>
        <v>4279.4400000000005</v>
      </c>
      <c r="AF17" s="26">
        <f t="shared" si="2"/>
        <v>4279.4400000000005</v>
      </c>
      <c r="AG17" s="26">
        <f t="shared" si="2"/>
        <v>4279.4400000000005</v>
      </c>
      <c r="AH17" s="26">
        <f t="shared" si="2"/>
        <v>4279.4400000000005</v>
      </c>
    </row>
    <row r="18" spans="1:34" x14ac:dyDescent="0.25">
      <c r="A18" s="40">
        <v>0.24</v>
      </c>
      <c r="B18" s="26">
        <f>IF(AND(B12&gt;$B$32,B12&lt;$B$34),(B12-$B$32)*$A$18,(IF(B12&gt;$B$34,($B$34-$B$32)*$A$18,0)))*B13</f>
        <v>527.04</v>
      </c>
      <c r="C18" s="26">
        <f t="shared" ref="C18:AH18" si="3">IF(AND(C12&gt;$B$32,C12&lt;$B$34),(C12-$B$32)*$A$18,(IF(C12&gt;$B$34,($B$34-$B$32)*$A$18,0)))*C13</f>
        <v>527.04</v>
      </c>
      <c r="D18" s="26">
        <f t="shared" si="3"/>
        <v>2434.2911999999992</v>
      </c>
      <c r="E18" s="26">
        <f t="shared" si="3"/>
        <v>2434.2911999999992</v>
      </c>
      <c r="F18" s="26">
        <f t="shared" si="3"/>
        <v>2434.2911999999992</v>
      </c>
      <c r="G18" s="26">
        <f t="shared" si="3"/>
        <v>6612.3359999999993</v>
      </c>
      <c r="H18" s="26">
        <f t="shared" si="3"/>
        <v>1658.3327999999997</v>
      </c>
      <c r="I18" s="26">
        <f t="shared" si="3"/>
        <v>2789.7696000000001</v>
      </c>
      <c r="J18" s="26">
        <f t="shared" si="3"/>
        <v>2789.7696000000001</v>
      </c>
      <c r="K18" s="26">
        <f t="shared" si="3"/>
        <v>1658.3327999999997</v>
      </c>
      <c r="L18" s="26">
        <f t="shared" si="3"/>
        <v>1658.3327999999997</v>
      </c>
      <c r="M18" s="26">
        <f t="shared" si="3"/>
        <v>2789.7696000000001</v>
      </c>
      <c r="N18" s="26">
        <f t="shared" si="3"/>
        <v>1658.3327999999997</v>
      </c>
      <c r="O18" s="26">
        <f t="shared" si="3"/>
        <v>3046.8096</v>
      </c>
      <c r="P18" s="26">
        <f t="shared" si="3"/>
        <v>2789.7696000000001</v>
      </c>
      <c r="Q18" s="26">
        <f t="shared" si="3"/>
        <v>2789.7696000000001</v>
      </c>
      <c r="R18" s="26">
        <f t="shared" si="3"/>
        <v>2789.7696000000001</v>
      </c>
      <c r="S18" s="26">
        <f t="shared" si="3"/>
        <v>5869.2672000000002</v>
      </c>
      <c r="T18" s="26">
        <f t="shared" si="3"/>
        <v>3897.5328000000013</v>
      </c>
      <c r="U18" s="26">
        <f t="shared" si="3"/>
        <v>3503.3759999999993</v>
      </c>
      <c r="V18" s="26">
        <f t="shared" si="3"/>
        <v>2796.1055999999994</v>
      </c>
      <c r="W18" s="26">
        <f t="shared" si="3"/>
        <v>2397.1679999999997</v>
      </c>
      <c r="X18" s="26">
        <f t="shared" si="3"/>
        <v>1658.3327999999997</v>
      </c>
      <c r="Y18" s="26">
        <f t="shared" si="3"/>
        <v>1658.3327999999997</v>
      </c>
      <c r="Z18" s="26">
        <f t="shared" si="3"/>
        <v>3688.1568000000002</v>
      </c>
      <c r="AA18" s="26">
        <f t="shared" si="3"/>
        <v>7354.3392000000003</v>
      </c>
      <c r="AB18" s="26">
        <f t="shared" si="3"/>
        <v>7354.3392000000003</v>
      </c>
      <c r="AC18" s="26">
        <f t="shared" si="3"/>
        <v>7354.3392000000003</v>
      </c>
      <c r="AD18" s="26">
        <f t="shared" si="3"/>
        <v>7354.3392000000003</v>
      </c>
      <c r="AE18" s="26">
        <f t="shared" si="3"/>
        <v>7354.3392000000003</v>
      </c>
      <c r="AF18" s="26">
        <f t="shared" si="3"/>
        <v>7354.3392000000003</v>
      </c>
      <c r="AG18" s="26">
        <f t="shared" si="3"/>
        <v>7354.3392000000003</v>
      </c>
      <c r="AH18" s="26">
        <f t="shared" si="3"/>
        <v>7354.3392000000003</v>
      </c>
    </row>
    <row r="19" spans="1:34" x14ac:dyDescent="0.25">
      <c r="A19" s="40">
        <v>0.28000000000000003</v>
      </c>
      <c r="B19" s="26">
        <f>IF(AND(B12&gt;$B$34,B12&lt;$B$33),(B12-$B$34)*$A$19,(IF(B12&gt;$B$33,($B$33-$B$34)*$A$19,0)))*B13</f>
        <v>0</v>
      </c>
      <c r="C19" s="26">
        <f t="shared" ref="C19:AH19" si="4">IF(AND(C12&gt;$B$34,C12&lt;$B$33),(C12-$B$34)*$A$19,(IF(C12&gt;$B$33,($B$33-$B$34)*$A$19,0)))*C13</f>
        <v>0</v>
      </c>
      <c r="D19" s="26">
        <f t="shared" si="4"/>
        <v>0</v>
      </c>
      <c r="E19" s="26">
        <f t="shared" si="4"/>
        <v>0</v>
      </c>
      <c r="F19" s="26">
        <f t="shared" si="4"/>
        <v>0</v>
      </c>
      <c r="G19" s="26">
        <f t="shared" si="4"/>
        <v>0</v>
      </c>
      <c r="H19" s="26">
        <f t="shared" si="4"/>
        <v>0</v>
      </c>
      <c r="I19" s="26">
        <f t="shared" si="4"/>
        <v>0</v>
      </c>
      <c r="J19" s="26">
        <f t="shared" si="4"/>
        <v>0</v>
      </c>
      <c r="K19" s="26">
        <f t="shared" si="4"/>
        <v>0</v>
      </c>
      <c r="L19" s="26">
        <f t="shared" si="4"/>
        <v>0</v>
      </c>
      <c r="M19" s="26">
        <f t="shared" si="4"/>
        <v>0</v>
      </c>
      <c r="N19" s="26">
        <f t="shared" si="4"/>
        <v>0</v>
      </c>
      <c r="O19" s="26">
        <f t="shared" si="4"/>
        <v>0</v>
      </c>
      <c r="P19" s="26">
        <f t="shared" si="4"/>
        <v>0</v>
      </c>
      <c r="Q19" s="26">
        <f t="shared" si="4"/>
        <v>0</v>
      </c>
      <c r="R19" s="26">
        <f t="shared" si="4"/>
        <v>0</v>
      </c>
      <c r="S19" s="26">
        <f t="shared" si="4"/>
        <v>0</v>
      </c>
      <c r="T19" s="26">
        <f t="shared" si="4"/>
        <v>0</v>
      </c>
      <c r="U19" s="26">
        <f t="shared" si="4"/>
        <v>0</v>
      </c>
      <c r="V19" s="26">
        <f t="shared" si="4"/>
        <v>0</v>
      </c>
      <c r="W19" s="26">
        <f t="shared" si="4"/>
        <v>0</v>
      </c>
      <c r="X19" s="26">
        <f t="shared" si="4"/>
        <v>0</v>
      </c>
      <c r="Y19" s="26">
        <f t="shared" si="4"/>
        <v>0</v>
      </c>
      <c r="Z19" s="26">
        <f t="shared" si="4"/>
        <v>0</v>
      </c>
      <c r="AA19" s="26">
        <f t="shared" si="4"/>
        <v>534.84480000000099</v>
      </c>
      <c r="AB19" s="26">
        <f t="shared" si="4"/>
        <v>5063.8896000000022</v>
      </c>
      <c r="AC19" s="26">
        <f t="shared" si="4"/>
        <v>3779.0760000000014</v>
      </c>
      <c r="AD19" s="26">
        <f>IF(AND(AD12&gt;$B$34,AD12&lt;$B$33),(AD12-$B$34)*$A$19,(IF(AD12&gt;$B$33,($B$33-$B$34)*$A$19,0)))*AD13</f>
        <v>13892.474400000003</v>
      </c>
      <c r="AE19" s="26">
        <f t="shared" si="4"/>
        <v>14451.225599999998</v>
      </c>
      <c r="AF19" s="26">
        <f t="shared" si="4"/>
        <v>14451.225599999998</v>
      </c>
      <c r="AG19" s="26">
        <f t="shared" si="4"/>
        <v>4652.1551999999992</v>
      </c>
      <c r="AH19" s="26">
        <f t="shared" si="4"/>
        <v>4652.1551999999992</v>
      </c>
    </row>
    <row r="20" spans="1:34" x14ac:dyDescent="0.25">
      <c r="A20" s="40">
        <v>0.32</v>
      </c>
      <c r="B20" s="26">
        <f>IF(B12&gt;$B$33,(B12-$B$33)*$A$20,0)*B13</f>
        <v>0</v>
      </c>
      <c r="C20" s="26">
        <f t="shared" ref="C20:AH20" si="5">IF(C12&gt;$B$33,(C12-$B$33)*$A$20,0)*C13</f>
        <v>0</v>
      </c>
      <c r="D20" s="26">
        <f t="shared" si="5"/>
        <v>0</v>
      </c>
      <c r="E20" s="26">
        <f t="shared" si="5"/>
        <v>0</v>
      </c>
      <c r="F20" s="26">
        <f t="shared" si="5"/>
        <v>0</v>
      </c>
      <c r="G20" s="26">
        <f t="shared" si="5"/>
        <v>0</v>
      </c>
      <c r="H20" s="26">
        <f t="shared" si="5"/>
        <v>0</v>
      </c>
      <c r="I20" s="26">
        <f t="shared" si="5"/>
        <v>0</v>
      </c>
      <c r="J20" s="26">
        <f t="shared" si="5"/>
        <v>0</v>
      </c>
      <c r="K20" s="26">
        <f t="shared" si="5"/>
        <v>0</v>
      </c>
      <c r="L20" s="26">
        <f t="shared" si="5"/>
        <v>0</v>
      </c>
      <c r="M20" s="26">
        <f t="shared" si="5"/>
        <v>0</v>
      </c>
      <c r="N20" s="26">
        <f t="shared" si="5"/>
        <v>0</v>
      </c>
      <c r="O20" s="26">
        <f t="shared" si="5"/>
        <v>0</v>
      </c>
      <c r="P20" s="26">
        <f t="shared" si="5"/>
        <v>0</v>
      </c>
      <c r="Q20" s="26">
        <f t="shared" si="5"/>
        <v>0</v>
      </c>
      <c r="R20" s="26">
        <f t="shared" si="5"/>
        <v>0</v>
      </c>
      <c r="S20" s="26">
        <f t="shared" si="5"/>
        <v>0</v>
      </c>
      <c r="T20" s="26">
        <f t="shared" si="5"/>
        <v>0</v>
      </c>
      <c r="U20" s="26">
        <f t="shared" si="5"/>
        <v>0</v>
      </c>
      <c r="V20" s="26">
        <f t="shared" si="5"/>
        <v>0</v>
      </c>
      <c r="W20" s="26">
        <f t="shared" si="5"/>
        <v>0</v>
      </c>
      <c r="X20" s="26">
        <f t="shared" si="5"/>
        <v>0</v>
      </c>
      <c r="Y20" s="26">
        <f t="shared" si="5"/>
        <v>0</v>
      </c>
      <c r="Z20" s="26">
        <f t="shared" si="5"/>
        <v>0</v>
      </c>
      <c r="AA20" s="26">
        <f t="shared" si="5"/>
        <v>0</v>
      </c>
      <c r="AB20" s="26">
        <f t="shared" si="5"/>
        <v>0</v>
      </c>
      <c r="AC20" s="26">
        <f t="shared" si="5"/>
        <v>0</v>
      </c>
      <c r="AD20" s="26">
        <f t="shared" si="5"/>
        <v>0</v>
      </c>
      <c r="AE20" s="26">
        <f t="shared" si="5"/>
        <v>5135.6543999999994</v>
      </c>
      <c r="AF20" s="26">
        <f t="shared" si="5"/>
        <v>38332.684799999988</v>
      </c>
      <c r="AG20" s="26">
        <f t="shared" si="5"/>
        <v>0</v>
      </c>
      <c r="AH20" s="26">
        <f t="shared" si="5"/>
        <v>0</v>
      </c>
    </row>
    <row r="21" spans="1:34" ht="30" x14ac:dyDescent="0.25">
      <c r="A21" s="161" t="s">
        <v>74</v>
      </c>
      <c r="B21" s="158">
        <f>SUM(B17:B20)</f>
        <v>4806.4800000000005</v>
      </c>
      <c r="C21" s="158">
        <f t="shared" ref="C21:AH21" si="6">SUM(C17:C20)</f>
        <v>4806.4800000000005</v>
      </c>
      <c r="D21" s="158">
        <f t="shared" si="6"/>
        <v>6713.7312000000002</v>
      </c>
      <c r="E21" s="158">
        <f t="shared" si="6"/>
        <v>6713.7312000000002</v>
      </c>
      <c r="F21" s="158">
        <f t="shared" si="6"/>
        <v>6713.7312000000002</v>
      </c>
      <c r="G21" s="158">
        <f t="shared" si="6"/>
        <v>10891.776</v>
      </c>
      <c r="H21" s="158">
        <f t="shared" si="6"/>
        <v>5937.7728000000006</v>
      </c>
      <c r="I21" s="158">
        <f t="shared" si="6"/>
        <v>7069.2096000000001</v>
      </c>
      <c r="J21" s="158">
        <f t="shared" si="6"/>
        <v>7069.2096000000001</v>
      </c>
      <c r="K21" s="158">
        <f t="shared" si="6"/>
        <v>5937.7728000000006</v>
      </c>
      <c r="L21" s="158">
        <f t="shared" si="6"/>
        <v>5937.7728000000006</v>
      </c>
      <c r="M21" s="158">
        <f t="shared" si="6"/>
        <v>7069.2096000000001</v>
      </c>
      <c r="N21" s="158">
        <f t="shared" si="6"/>
        <v>5937.7728000000006</v>
      </c>
      <c r="O21" s="158">
        <f t="shared" si="6"/>
        <v>7326.249600000001</v>
      </c>
      <c r="P21" s="158">
        <f t="shared" si="6"/>
        <v>7069.2096000000001</v>
      </c>
      <c r="Q21" s="158">
        <f t="shared" si="6"/>
        <v>7069.2096000000001</v>
      </c>
      <c r="R21" s="158">
        <f t="shared" si="6"/>
        <v>7069.2096000000001</v>
      </c>
      <c r="S21" s="158">
        <f t="shared" si="6"/>
        <v>10148.707200000001</v>
      </c>
      <c r="T21" s="158">
        <f t="shared" si="6"/>
        <v>8176.9728000000014</v>
      </c>
      <c r="U21" s="158">
        <f t="shared" si="6"/>
        <v>7782.8159999999998</v>
      </c>
      <c r="V21" s="158">
        <f t="shared" si="6"/>
        <v>7075.5455999999995</v>
      </c>
      <c r="W21" s="158">
        <f t="shared" si="6"/>
        <v>6676.6080000000002</v>
      </c>
      <c r="X21" s="158">
        <f t="shared" si="6"/>
        <v>5937.7728000000006</v>
      </c>
      <c r="Y21" s="158">
        <f t="shared" si="6"/>
        <v>5937.7728000000006</v>
      </c>
      <c r="Z21" s="158">
        <f t="shared" si="6"/>
        <v>7967.5968000000012</v>
      </c>
      <c r="AA21" s="158">
        <f t="shared" si="6"/>
        <v>12168.624000000002</v>
      </c>
      <c r="AB21" s="158">
        <f t="shared" si="6"/>
        <v>16697.668800000003</v>
      </c>
      <c r="AC21" s="158">
        <f t="shared" si="6"/>
        <v>15412.855200000002</v>
      </c>
      <c r="AD21" s="158">
        <f t="shared" si="6"/>
        <v>25526.253600000004</v>
      </c>
      <c r="AE21" s="158">
        <f t="shared" si="6"/>
        <v>31220.659199999998</v>
      </c>
      <c r="AF21" s="158">
        <f t="shared" si="6"/>
        <v>64417.689599999983</v>
      </c>
      <c r="AG21" s="158">
        <f t="shared" si="6"/>
        <v>16285.9344</v>
      </c>
      <c r="AH21" s="158">
        <f t="shared" si="6"/>
        <v>16285.9344</v>
      </c>
    </row>
    <row r="22" spans="1:34" x14ac:dyDescent="0.25">
      <c r="A22" s="40">
        <v>0.22</v>
      </c>
      <c r="B22" s="27">
        <f>IF(B16&gt;$B$32,($B$32*$A$22),(B16*$A$22))</f>
        <v>356.62</v>
      </c>
      <c r="C22" s="27">
        <f>IF(C16&gt;$B$32,($B$32*$A$22),(C16*$A$22))</f>
        <v>356.62</v>
      </c>
      <c r="D22" s="27">
        <f t="shared" ref="D22:AH22" si="7">IF(D16&gt;$B$32,($B$32*$A$22),(D16*$A$22))</f>
        <v>356.62</v>
      </c>
      <c r="E22" s="27">
        <f t="shared" si="7"/>
        <v>356.62</v>
      </c>
      <c r="F22" s="27">
        <f t="shared" si="7"/>
        <v>356.62</v>
      </c>
      <c r="G22" s="27">
        <f t="shared" si="7"/>
        <v>356.62</v>
      </c>
      <c r="H22" s="27">
        <f t="shared" si="7"/>
        <v>356.62</v>
      </c>
      <c r="I22" s="27">
        <f t="shared" si="7"/>
        <v>356.62</v>
      </c>
      <c r="J22" s="27">
        <f t="shared" si="7"/>
        <v>356.62</v>
      </c>
      <c r="K22" s="27">
        <f t="shared" si="7"/>
        <v>356.62</v>
      </c>
      <c r="L22" s="27">
        <f t="shared" si="7"/>
        <v>356.62</v>
      </c>
      <c r="M22" s="27">
        <f t="shared" si="7"/>
        <v>356.62</v>
      </c>
      <c r="N22" s="27">
        <f t="shared" si="7"/>
        <v>356.62</v>
      </c>
      <c r="O22" s="27">
        <f t="shared" si="7"/>
        <v>356.62</v>
      </c>
      <c r="P22" s="27">
        <f t="shared" si="7"/>
        <v>356.62</v>
      </c>
      <c r="Q22" s="27">
        <f t="shared" si="7"/>
        <v>356.62</v>
      </c>
      <c r="R22" s="27">
        <f t="shared" si="7"/>
        <v>356.62</v>
      </c>
      <c r="S22" s="27">
        <f t="shared" si="7"/>
        <v>356.62</v>
      </c>
      <c r="T22" s="27">
        <f t="shared" si="7"/>
        <v>356.62</v>
      </c>
      <c r="U22" s="27">
        <f t="shared" si="7"/>
        <v>356.62</v>
      </c>
      <c r="V22" s="27">
        <f t="shared" si="7"/>
        <v>356.62</v>
      </c>
      <c r="W22" s="27">
        <f t="shared" si="7"/>
        <v>356.62</v>
      </c>
      <c r="X22" s="27">
        <f t="shared" si="7"/>
        <v>356.62</v>
      </c>
      <c r="Y22" s="27">
        <f t="shared" si="7"/>
        <v>356.62</v>
      </c>
      <c r="Z22" s="27">
        <f t="shared" si="7"/>
        <v>356.62</v>
      </c>
      <c r="AA22" s="27">
        <f t="shared" si="7"/>
        <v>356.62</v>
      </c>
      <c r="AB22" s="27">
        <f t="shared" si="7"/>
        <v>356.62</v>
      </c>
      <c r="AC22" s="27">
        <f t="shared" si="7"/>
        <v>356.62</v>
      </c>
      <c r="AD22" s="27">
        <f t="shared" si="7"/>
        <v>356.62</v>
      </c>
      <c r="AE22" s="27">
        <f t="shared" si="7"/>
        <v>356.62</v>
      </c>
      <c r="AF22" s="27">
        <f t="shared" si="7"/>
        <v>356.62</v>
      </c>
      <c r="AG22" s="27">
        <f t="shared" si="7"/>
        <v>356.62</v>
      </c>
      <c r="AH22" s="27">
        <f t="shared" si="7"/>
        <v>356.62</v>
      </c>
    </row>
    <row r="23" spans="1:34" x14ac:dyDescent="0.25">
      <c r="A23" s="40">
        <v>0.24</v>
      </c>
      <c r="B23" s="26">
        <f>IF(AND(B16&gt;$B$32,B16&lt;$B$34),(B16-$B$32)*$A$23,(IF(B16&gt;$B$34,($B$34-$B$32)*$A$23,0)))</f>
        <v>43.92</v>
      </c>
      <c r="C23" s="26">
        <f t="shared" ref="C23:AH23" si="8">IF(AND(C16&gt;$B$32,C16&lt;$B$34),(C16-$B$32)*$A$23,(IF(C16&gt;$B$34,($B$34-$B$32)*$A$23,0)))</f>
        <v>43.92</v>
      </c>
      <c r="D23" s="26">
        <f t="shared" si="8"/>
        <v>202.85759999999993</v>
      </c>
      <c r="E23" s="26">
        <f t="shared" si="8"/>
        <v>202.85759999999993</v>
      </c>
      <c r="F23" s="26">
        <f t="shared" si="8"/>
        <v>202.85759999999993</v>
      </c>
      <c r="G23" s="26">
        <f t="shared" si="8"/>
        <v>551.02799999999991</v>
      </c>
      <c r="H23" s="26">
        <f t="shared" si="8"/>
        <v>138.19439999999997</v>
      </c>
      <c r="I23" s="26">
        <f t="shared" si="8"/>
        <v>232.48080000000002</v>
      </c>
      <c r="J23" s="26">
        <f t="shared" si="8"/>
        <v>232.48080000000002</v>
      </c>
      <c r="K23" s="26">
        <f t="shared" si="8"/>
        <v>138.19439999999997</v>
      </c>
      <c r="L23" s="26">
        <f t="shared" si="8"/>
        <v>138.19439999999997</v>
      </c>
      <c r="M23" s="26">
        <f t="shared" si="8"/>
        <v>232.48080000000002</v>
      </c>
      <c r="N23" s="26">
        <f t="shared" si="8"/>
        <v>138.19439999999997</v>
      </c>
      <c r="O23" s="26">
        <f t="shared" si="8"/>
        <v>253.9008</v>
      </c>
      <c r="P23" s="26">
        <f t="shared" si="8"/>
        <v>232.48080000000002</v>
      </c>
      <c r="Q23" s="26">
        <f t="shared" si="8"/>
        <v>232.48080000000002</v>
      </c>
      <c r="R23" s="26">
        <f t="shared" si="8"/>
        <v>232.48080000000002</v>
      </c>
      <c r="S23" s="26">
        <f t="shared" si="8"/>
        <v>489.10560000000009</v>
      </c>
      <c r="T23" s="26">
        <f t="shared" si="8"/>
        <v>324.79440000000011</v>
      </c>
      <c r="U23" s="26">
        <f t="shared" si="8"/>
        <v>291.94799999999992</v>
      </c>
      <c r="V23" s="26">
        <f t="shared" si="8"/>
        <v>233.00879999999995</v>
      </c>
      <c r="W23" s="26">
        <f t="shared" si="8"/>
        <v>199.76399999999998</v>
      </c>
      <c r="X23" s="26">
        <f t="shared" si="8"/>
        <v>138.19439999999997</v>
      </c>
      <c r="Y23" s="26">
        <f t="shared" si="8"/>
        <v>138.19439999999997</v>
      </c>
      <c r="Z23" s="26">
        <f t="shared" si="8"/>
        <v>307.34640000000002</v>
      </c>
      <c r="AA23" s="26">
        <f t="shared" si="8"/>
        <v>612.86160000000007</v>
      </c>
      <c r="AB23" s="26">
        <f t="shared" si="8"/>
        <v>612.86160000000007</v>
      </c>
      <c r="AC23" s="26">
        <f t="shared" si="8"/>
        <v>612.86160000000007</v>
      </c>
      <c r="AD23" s="26">
        <f t="shared" si="8"/>
        <v>612.86160000000007</v>
      </c>
      <c r="AE23" s="26">
        <f t="shared" si="8"/>
        <v>612.86160000000007</v>
      </c>
      <c r="AF23" s="26">
        <f t="shared" si="8"/>
        <v>612.86160000000007</v>
      </c>
      <c r="AG23" s="26">
        <f t="shared" si="8"/>
        <v>612.86160000000007</v>
      </c>
      <c r="AH23" s="26">
        <f t="shared" si="8"/>
        <v>612.86160000000007</v>
      </c>
    </row>
    <row r="24" spans="1:34" x14ac:dyDescent="0.25">
      <c r="A24" s="40">
        <v>0.28000000000000003</v>
      </c>
      <c r="B24" s="26">
        <f>IF(AND(B16&gt;$B$34,B16&lt;$B$33),(B16-$B$34)*$A$24,(IF(B16&gt;$B$33,($B$33-$B$34)*$A$24,0)))</f>
        <v>0</v>
      </c>
      <c r="C24" s="26">
        <f t="shared" ref="C24:AH24" si="9">IF(AND(C16&gt;$B$34,C16&lt;$B$33),(C16-$B$34)*$A$24,(IF(C16&gt;$B$33,($B$33-$B$34)*$A$24,0)))</f>
        <v>0</v>
      </c>
      <c r="D24" s="26">
        <f t="shared" si="9"/>
        <v>0</v>
      </c>
      <c r="E24" s="26">
        <f t="shared" si="9"/>
        <v>0</v>
      </c>
      <c r="F24" s="26">
        <f t="shared" si="9"/>
        <v>0</v>
      </c>
      <c r="G24" s="26">
        <f t="shared" si="9"/>
        <v>0</v>
      </c>
      <c r="H24" s="26">
        <f t="shared" si="9"/>
        <v>0</v>
      </c>
      <c r="I24" s="26">
        <f t="shared" si="9"/>
        <v>0</v>
      </c>
      <c r="J24" s="26">
        <f t="shared" si="9"/>
        <v>0</v>
      </c>
      <c r="K24" s="26">
        <f t="shared" si="9"/>
        <v>0</v>
      </c>
      <c r="L24" s="26">
        <f t="shared" si="9"/>
        <v>0</v>
      </c>
      <c r="M24" s="26">
        <f t="shared" si="9"/>
        <v>0</v>
      </c>
      <c r="N24" s="26">
        <f t="shared" si="9"/>
        <v>0</v>
      </c>
      <c r="O24" s="26">
        <f t="shared" si="9"/>
        <v>0</v>
      </c>
      <c r="P24" s="26">
        <f t="shared" si="9"/>
        <v>0</v>
      </c>
      <c r="Q24" s="26">
        <f t="shared" si="9"/>
        <v>0</v>
      </c>
      <c r="R24" s="26">
        <f t="shared" si="9"/>
        <v>0</v>
      </c>
      <c r="S24" s="26">
        <f t="shared" si="9"/>
        <v>0</v>
      </c>
      <c r="T24" s="26">
        <f t="shared" si="9"/>
        <v>0</v>
      </c>
      <c r="U24" s="26">
        <f t="shared" si="9"/>
        <v>0</v>
      </c>
      <c r="V24" s="26">
        <f t="shared" si="9"/>
        <v>0</v>
      </c>
      <c r="W24" s="26">
        <f t="shared" si="9"/>
        <v>0</v>
      </c>
      <c r="X24" s="26">
        <f t="shared" si="9"/>
        <v>0</v>
      </c>
      <c r="Y24" s="26">
        <f t="shared" si="9"/>
        <v>0</v>
      </c>
      <c r="Z24" s="26">
        <f t="shared" si="9"/>
        <v>0</v>
      </c>
      <c r="AA24" s="26">
        <f t="shared" si="9"/>
        <v>44.570400000000085</v>
      </c>
      <c r="AB24" s="26">
        <f t="shared" si="9"/>
        <v>421.99080000000021</v>
      </c>
      <c r="AC24" s="26">
        <f t="shared" si="9"/>
        <v>314.92300000000012</v>
      </c>
      <c r="AD24" s="26">
        <f t="shared" si="9"/>
        <v>1157.7062000000003</v>
      </c>
      <c r="AE24" s="26">
        <f t="shared" si="9"/>
        <v>1204.2687999999998</v>
      </c>
      <c r="AF24" s="26">
        <f t="shared" si="9"/>
        <v>1204.2687999999998</v>
      </c>
      <c r="AG24" s="26">
        <f t="shared" si="9"/>
        <v>387.67959999999994</v>
      </c>
      <c r="AH24" s="26">
        <f t="shared" si="9"/>
        <v>387.67959999999994</v>
      </c>
    </row>
    <row r="25" spans="1:34" x14ac:dyDescent="0.25">
      <c r="A25" s="40">
        <v>0.32</v>
      </c>
      <c r="B25" s="26">
        <f>IF(B16&gt;$B$33,(B16-$B$33)*$A$25,0)</f>
        <v>0</v>
      </c>
      <c r="C25" s="26">
        <f t="shared" ref="C25:AH25" si="10">IF(C16&gt;$B$33,(C16-$B$33)*$A$25,0)</f>
        <v>0</v>
      </c>
      <c r="D25" s="26">
        <f t="shared" si="10"/>
        <v>0</v>
      </c>
      <c r="E25" s="26">
        <f t="shared" si="10"/>
        <v>0</v>
      </c>
      <c r="F25" s="26">
        <f t="shared" si="10"/>
        <v>0</v>
      </c>
      <c r="G25" s="26">
        <f t="shared" si="10"/>
        <v>0</v>
      </c>
      <c r="H25" s="26">
        <f t="shared" si="10"/>
        <v>0</v>
      </c>
      <c r="I25" s="26">
        <f t="shared" si="10"/>
        <v>0</v>
      </c>
      <c r="J25" s="26">
        <f t="shared" si="10"/>
        <v>0</v>
      </c>
      <c r="K25" s="26">
        <f t="shared" si="10"/>
        <v>0</v>
      </c>
      <c r="L25" s="26">
        <f t="shared" si="10"/>
        <v>0</v>
      </c>
      <c r="M25" s="26">
        <f t="shared" si="10"/>
        <v>0</v>
      </c>
      <c r="N25" s="26">
        <f t="shared" si="10"/>
        <v>0</v>
      </c>
      <c r="O25" s="26">
        <f t="shared" si="10"/>
        <v>0</v>
      </c>
      <c r="P25" s="26">
        <f t="shared" si="10"/>
        <v>0</v>
      </c>
      <c r="Q25" s="26">
        <f t="shared" si="10"/>
        <v>0</v>
      </c>
      <c r="R25" s="26">
        <f t="shared" si="10"/>
        <v>0</v>
      </c>
      <c r="S25" s="26">
        <f t="shared" si="10"/>
        <v>0</v>
      </c>
      <c r="T25" s="26">
        <f t="shared" si="10"/>
        <v>0</v>
      </c>
      <c r="U25" s="26">
        <f t="shared" si="10"/>
        <v>0</v>
      </c>
      <c r="V25" s="26">
        <f t="shared" si="10"/>
        <v>0</v>
      </c>
      <c r="W25" s="26">
        <f t="shared" si="10"/>
        <v>0</v>
      </c>
      <c r="X25" s="26">
        <f t="shared" si="10"/>
        <v>0</v>
      </c>
      <c r="Y25" s="26">
        <f t="shared" si="10"/>
        <v>0</v>
      </c>
      <c r="Z25" s="26">
        <f t="shared" si="10"/>
        <v>0</v>
      </c>
      <c r="AA25" s="26">
        <f t="shared" si="10"/>
        <v>0</v>
      </c>
      <c r="AB25" s="26">
        <f t="shared" si="10"/>
        <v>0</v>
      </c>
      <c r="AC25" s="26">
        <f t="shared" si="10"/>
        <v>0</v>
      </c>
      <c r="AD25" s="26">
        <f t="shared" si="10"/>
        <v>0</v>
      </c>
      <c r="AE25" s="26">
        <f t="shared" si="10"/>
        <v>427.97119999999995</v>
      </c>
      <c r="AF25" s="26">
        <f t="shared" si="10"/>
        <v>3194.3903999999993</v>
      </c>
      <c r="AG25" s="26">
        <f t="shared" si="10"/>
        <v>0</v>
      </c>
      <c r="AH25" s="26">
        <f t="shared" si="10"/>
        <v>0</v>
      </c>
    </row>
    <row r="26" spans="1:34" ht="15.75" thickBot="1" x14ac:dyDescent="0.3">
      <c r="A26" s="166" t="s">
        <v>72</v>
      </c>
      <c r="B26" s="167">
        <f>SUM(B22:B25)</f>
        <v>400.54</v>
      </c>
      <c r="C26" s="167">
        <f t="shared" ref="C26:AH26" si="11">SUM(C22:C25)</f>
        <v>400.54</v>
      </c>
      <c r="D26" s="167">
        <f t="shared" si="11"/>
        <v>559.47759999999994</v>
      </c>
      <c r="E26" s="167">
        <f t="shared" si="11"/>
        <v>559.47759999999994</v>
      </c>
      <c r="F26" s="167">
        <f t="shared" si="11"/>
        <v>559.47759999999994</v>
      </c>
      <c r="G26" s="167">
        <f t="shared" si="11"/>
        <v>907.64799999999991</v>
      </c>
      <c r="H26" s="167">
        <f t="shared" si="11"/>
        <v>494.81439999999998</v>
      </c>
      <c r="I26" s="167">
        <f t="shared" si="11"/>
        <v>589.10080000000005</v>
      </c>
      <c r="J26" s="167">
        <f t="shared" si="11"/>
        <v>589.10080000000005</v>
      </c>
      <c r="K26" s="167">
        <f t="shared" si="11"/>
        <v>494.81439999999998</v>
      </c>
      <c r="L26" s="167">
        <f t="shared" si="11"/>
        <v>494.81439999999998</v>
      </c>
      <c r="M26" s="167">
        <f t="shared" si="11"/>
        <v>589.10080000000005</v>
      </c>
      <c r="N26" s="167">
        <f t="shared" si="11"/>
        <v>494.81439999999998</v>
      </c>
      <c r="O26" s="167">
        <f t="shared" si="11"/>
        <v>610.52080000000001</v>
      </c>
      <c r="P26" s="167">
        <f t="shared" si="11"/>
        <v>589.10080000000005</v>
      </c>
      <c r="Q26" s="167">
        <f t="shared" si="11"/>
        <v>589.10080000000005</v>
      </c>
      <c r="R26" s="167">
        <f t="shared" si="11"/>
        <v>589.10080000000005</v>
      </c>
      <c r="S26" s="167">
        <f t="shared" si="11"/>
        <v>845.7256000000001</v>
      </c>
      <c r="T26" s="167">
        <f t="shared" si="11"/>
        <v>681.41440000000011</v>
      </c>
      <c r="U26" s="167">
        <f t="shared" si="11"/>
        <v>648.56799999999998</v>
      </c>
      <c r="V26" s="167">
        <f t="shared" si="11"/>
        <v>589.62879999999996</v>
      </c>
      <c r="W26" s="167">
        <f t="shared" si="11"/>
        <v>556.38400000000001</v>
      </c>
      <c r="X26" s="167">
        <f t="shared" si="11"/>
        <v>494.81439999999998</v>
      </c>
      <c r="Y26" s="167">
        <f t="shared" si="11"/>
        <v>494.81439999999998</v>
      </c>
      <c r="Z26" s="167">
        <f t="shared" si="11"/>
        <v>663.96640000000002</v>
      </c>
      <c r="AA26" s="167">
        <f t="shared" si="11"/>
        <v>1014.0520000000001</v>
      </c>
      <c r="AB26" s="167">
        <f t="shared" si="11"/>
        <v>1391.4724000000003</v>
      </c>
      <c r="AC26" s="167">
        <f t="shared" si="11"/>
        <v>1284.4046000000003</v>
      </c>
      <c r="AD26" s="167">
        <f t="shared" si="11"/>
        <v>2127.1878000000006</v>
      </c>
      <c r="AE26" s="167">
        <f t="shared" si="11"/>
        <v>2601.7215999999999</v>
      </c>
      <c r="AF26" s="167">
        <f t="shared" si="11"/>
        <v>5368.1407999999992</v>
      </c>
      <c r="AG26" s="167">
        <f t="shared" si="11"/>
        <v>1357.1612</v>
      </c>
      <c r="AH26" s="167">
        <f t="shared" si="11"/>
        <v>1357.1612</v>
      </c>
    </row>
    <row r="27" spans="1:34" x14ac:dyDescent="0.25">
      <c r="A27" s="164" t="s">
        <v>73</v>
      </c>
      <c r="B27" s="165">
        <f>B21+B26</f>
        <v>5207.0200000000004</v>
      </c>
      <c r="C27" s="165">
        <f t="shared" ref="C27:AH27" si="12">C21+C26</f>
        <v>5207.0200000000004</v>
      </c>
      <c r="D27" s="165">
        <f t="shared" si="12"/>
        <v>7273.2088000000003</v>
      </c>
      <c r="E27" s="165">
        <f t="shared" si="12"/>
        <v>7273.2088000000003</v>
      </c>
      <c r="F27" s="165">
        <f t="shared" si="12"/>
        <v>7273.2088000000003</v>
      </c>
      <c r="G27" s="165">
        <f t="shared" si="12"/>
        <v>11799.423999999999</v>
      </c>
      <c r="H27" s="165">
        <f t="shared" si="12"/>
        <v>6432.5872000000008</v>
      </c>
      <c r="I27" s="165">
        <f t="shared" si="12"/>
        <v>7658.3104000000003</v>
      </c>
      <c r="J27" s="165">
        <f t="shared" si="12"/>
        <v>7658.3104000000003</v>
      </c>
      <c r="K27" s="165">
        <f t="shared" si="12"/>
        <v>6432.5872000000008</v>
      </c>
      <c r="L27" s="165">
        <f t="shared" si="12"/>
        <v>6432.5872000000008</v>
      </c>
      <c r="M27" s="165">
        <f t="shared" si="12"/>
        <v>7658.3104000000003</v>
      </c>
      <c r="N27" s="165">
        <f t="shared" si="12"/>
        <v>6432.5872000000008</v>
      </c>
      <c r="O27" s="165">
        <f t="shared" si="12"/>
        <v>7936.7704000000012</v>
      </c>
      <c r="P27" s="165">
        <f t="shared" si="12"/>
        <v>7658.3104000000003</v>
      </c>
      <c r="Q27" s="165">
        <f t="shared" si="12"/>
        <v>7658.3104000000003</v>
      </c>
      <c r="R27" s="165">
        <f t="shared" si="12"/>
        <v>7658.3104000000003</v>
      </c>
      <c r="S27" s="165">
        <f t="shared" si="12"/>
        <v>10994.4328</v>
      </c>
      <c r="T27" s="165">
        <f t="shared" si="12"/>
        <v>8858.387200000001</v>
      </c>
      <c r="U27" s="165">
        <f t="shared" si="12"/>
        <v>8431.384</v>
      </c>
      <c r="V27" s="165">
        <f t="shared" si="12"/>
        <v>7665.1743999999999</v>
      </c>
      <c r="W27" s="165">
        <f t="shared" si="12"/>
        <v>7232.9920000000002</v>
      </c>
      <c r="X27" s="165">
        <f t="shared" si="12"/>
        <v>6432.5872000000008</v>
      </c>
      <c r="Y27" s="165">
        <f t="shared" si="12"/>
        <v>6432.5872000000008</v>
      </c>
      <c r="Z27" s="165">
        <f t="shared" si="12"/>
        <v>8631.5632000000005</v>
      </c>
      <c r="AA27" s="165">
        <f t="shared" si="12"/>
        <v>13182.676000000001</v>
      </c>
      <c r="AB27" s="165">
        <f t="shared" si="12"/>
        <v>18089.141200000002</v>
      </c>
      <c r="AC27" s="165">
        <f t="shared" si="12"/>
        <v>16697.259800000003</v>
      </c>
      <c r="AD27" s="165">
        <f t="shared" si="12"/>
        <v>27653.441400000003</v>
      </c>
      <c r="AE27" s="165">
        <f t="shared" si="12"/>
        <v>33822.380799999999</v>
      </c>
      <c r="AF27" s="165">
        <f t="shared" si="12"/>
        <v>69785.830399999977</v>
      </c>
      <c r="AG27" s="165">
        <f t="shared" si="12"/>
        <v>17643.095600000001</v>
      </c>
      <c r="AH27" s="165">
        <f t="shared" si="12"/>
        <v>17643.095600000001</v>
      </c>
    </row>
    <row r="32" spans="1:34" x14ac:dyDescent="0.25">
      <c r="A32" t="s">
        <v>53</v>
      </c>
      <c r="B32" s="42">
        <f>'Cálculo 1º Ano'!B32</f>
        <v>1621</v>
      </c>
    </row>
    <row r="33" spans="1:2" x14ac:dyDescent="0.25">
      <c r="A33" t="s">
        <v>54</v>
      </c>
      <c r="B33" s="42">
        <f>'Cálculo 1º Ano'!B33</f>
        <v>8475.5499999999993</v>
      </c>
    </row>
    <row r="34" spans="1:2" x14ac:dyDescent="0.25">
      <c r="A34" t="s">
        <v>57</v>
      </c>
      <c r="B34" s="42">
        <f>'Cálculo 1º Ano'!B34</f>
        <v>4174.59</v>
      </c>
    </row>
    <row r="35" spans="1:2" x14ac:dyDescent="0.25">
      <c r="A35" s="28">
        <v>0.11</v>
      </c>
      <c r="B35" t="str">
        <f>'Cálculo 1º Ano'!B35</f>
        <v>ATÉ R$ 1.621,00</v>
      </c>
    </row>
    <row r="36" spans="1:2" x14ac:dyDescent="0.25">
      <c r="A36" s="28">
        <v>0.12</v>
      </c>
      <c r="B36" t="str">
        <f>'Cálculo 1º Ano'!B36</f>
        <v>R$ 1.621,01 A R$ 4.174,58</v>
      </c>
    </row>
    <row r="37" spans="1:2" x14ac:dyDescent="0.25">
      <c r="A37" s="28">
        <v>0.14000000000000001</v>
      </c>
      <c r="B37" t="str">
        <f>'Cálculo 1º Ano'!B37</f>
        <v>R$ 4.174,59 A R$ 8.475,55</v>
      </c>
    </row>
    <row r="38" spans="1:2" x14ac:dyDescent="0.25">
      <c r="A38" s="28">
        <v>0.16</v>
      </c>
      <c r="B38" t="str">
        <f>'Cálculo 1º Ano'!B38</f>
        <v>ACIMA DE R$ 8.475,55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851C2-1BFB-42C7-AEE0-DB97BF1A724F}">
  <dimension ref="A1:AH38"/>
  <sheetViews>
    <sheetView topLeftCell="A18" workbookViewId="0">
      <pane xSplit="1" topLeftCell="B1" activePane="topRight" state="frozen"/>
      <selection activeCell="B39" sqref="B39"/>
      <selection pane="topRight" activeCell="B39" sqref="B39"/>
    </sheetView>
  </sheetViews>
  <sheetFormatPr defaultRowHeight="15" x14ac:dyDescent="0.25"/>
  <cols>
    <col min="1" max="1" width="45" customWidth="1"/>
    <col min="2" max="2" width="17.5703125" customWidth="1"/>
    <col min="3" max="3" width="14.85546875" customWidth="1"/>
    <col min="4" max="4" width="17.85546875" customWidth="1"/>
    <col min="5" max="5" width="14.85546875" customWidth="1"/>
    <col min="6" max="6" width="15.140625" customWidth="1"/>
    <col min="7" max="7" width="12.7109375" customWidth="1"/>
    <col min="8" max="8" width="12.140625" bestFit="1" customWidth="1"/>
    <col min="9" max="9" width="14" customWidth="1"/>
    <col min="10" max="10" width="15.28515625" customWidth="1"/>
    <col min="11" max="11" width="13.85546875" customWidth="1"/>
    <col min="12" max="12" width="12.140625" bestFit="1" customWidth="1"/>
    <col min="13" max="13" width="14.7109375" customWidth="1"/>
    <col min="14" max="18" width="12.140625" bestFit="1" customWidth="1"/>
    <col min="19" max="20" width="12.7109375" bestFit="1" customWidth="1"/>
    <col min="21" max="22" width="12.140625" bestFit="1" customWidth="1"/>
    <col min="23" max="23" width="17.42578125" bestFit="1" customWidth="1"/>
    <col min="24" max="24" width="18.140625" bestFit="1" customWidth="1"/>
    <col min="25" max="25" width="17.140625" bestFit="1" customWidth="1"/>
    <col min="26" max="26" width="18.140625" bestFit="1" customWidth="1"/>
    <col min="27" max="27" width="19.85546875" bestFit="1" customWidth="1"/>
    <col min="28" max="28" width="17.42578125" customWidth="1"/>
    <col min="29" max="29" width="14.85546875" customWidth="1"/>
    <col min="30" max="30" width="13.5703125" customWidth="1"/>
    <col min="31" max="31" width="14.140625" customWidth="1"/>
    <col min="32" max="32" width="15.85546875" customWidth="1"/>
    <col min="33" max="33" width="13" customWidth="1"/>
    <col min="34" max="34" width="13.85546875" customWidth="1"/>
  </cols>
  <sheetData>
    <row r="1" spans="1:34" s="136" customFormat="1" ht="70.5" customHeight="1" x14ac:dyDescent="0.25">
      <c r="A1" s="130" t="s">
        <v>7</v>
      </c>
      <c r="B1" s="131" t="s">
        <v>33</v>
      </c>
      <c r="C1" s="131" t="s">
        <v>34</v>
      </c>
      <c r="D1" s="131" t="s">
        <v>35</v>
      </c>
      <c r="E1" s="131" t="s">
        <v>36</v>
      </c>
      <c r="F1" s="131" t="s">
        <v>37</v>
      </c>
      <c r="G1" s="131" t="s">
        <v>38</v>
      </c>
      <c r="H1" s="132" t="s">
        <v>12</v>
      </c>
      <c r="I1" s="132" t="s">
        <v>0</v>
      </c>
      <c r="J1" s="132" t="s">
        <v>30</v>
      </c>
      <c r="K1" s="132" t="s">
        <v>13</v>
      </c>
      <c r="L1" s="132" t="s">
        <v>14</v>
      </c>
      <c r="M1" s="132" t="s">
        <v>31</v>
      </c>
      <c r="N1" s="132" t="s">
        <v>15</v>
      </c>
      <c r="O1" s="132" t="s">
        <v>1</v>
      </c>
      <c r="P1" s="132" t="s">
        <v>2</v>
      </c>
      <c r="Q1" s="132" t="s">
        <v>3</v>
      </c>
      <c r="R1" s="132" t="s">
        <v>45</v>
      </c>
      <c r="S1" s="132" t="s">
        <v>4</v>
      </c>
      <c r="T1" s="132" t="s">
        <v>5</v>
      </c>
      <c r="U1" s="132" t="s">
        <v>6</v>
      </c>
      <c r="V1" s="132" t="s">
        <v>32</v>
      </c>
      <c r="W1" s="133" t="s">
        <v>24</v>
      </c>
      <c r="X1" s="133" t="s">
        <v>25</v>
      </c>
      <c r="Y1" s="133" t="s">
        <v>26</v>
      </c>
      <c r="Z1" s="133" t="s">
        <v>27</v>
      </c>
      <c r="AA1" s="133" t="s">
        <v>28</v>
      </c>
      <c r="AB1" s="133" t="s">
        <v>29</v>
      </c>
      <c r="AC1" s="134" t="s">
        <v>16</v>
      </c>
      <c r="AD1" s="134" t="s">
        <v>17</v>
      </c>
      <c r="AE1" s="134" t="s">
        <v>18</v>
      </c>
      <c r="AF1" s="134" t="s">
        <v>39</v>
      </c>
      <c r="AG1" s="135" t="s">
        <v>41</v>
      </c>
      <c r="AH1" s="135" t="s">
        <v>42</v>
      </c>
    </row>
    <row r="2" spans="1:34" x14ac:dyDescent="0.25">
      <c r="A2" s="39" t="s">
        <v>64</v>
      </c>
      <c r="B2" s="41">
        <f>'PARC VENC - 1º ANO'!B10</f>
        <v>676.22</v>
      </c>
      <c r="C2" s="41">
        <f>'PARC VENC - 1º ANO'!C10</f>
        <v>676.22</v>
      </c>
      <c r="D2" s="41">
        <f>'PARC VENC - 1º ANO'!D10</f>
        <v>1088.07</v>
      </c>
      <c r="E2" s="41">
        <f>'PARC VENC - 1º ANO'!E10</f>
        <v>1088.07</v>
      </c>
      <c r="F2" s="41">
        <f>'PARC VENC - 1º ANO'!F10</f>
        <v>1088.07</v>
      </c>
      <c r="G2" s="41">
        <f>'PARC VENC - 1º ANO'!G10</f>
        <v>1450.76</v>
      </c>
      <c r="H2" s="41">
        <f>'PARC VENC - 1º ANO'!H10</f>
        <v>362.39</v>
      </c>
      <c r="I2" s="41">
        <f>'PARC VENC - 1º ANO'!I10</f>
        <v>319.49</v>
      </c>
      <c r="J2" s="41">
        <f>'PARC VENC - 1º ANO'!J10</f>
        <v>319.49</v>
      </c>
      <c r="K2" s="41">
        <f>'PARC VENC - 1º ANO'!K10</f>
        <v>371.26</v>
      </c>
      <c r="L2" s="41">
        <f>'PARC VENC - 1º ANO'!L10</f>
        <v>534.61</v>
      </c>
      <c r="M2" s="41">
        <f>'PARC VENC - 1º ANO'!M10</f>
        <v>371.26</v>
      </c>
      <c r="N2" s="41">
        <f>'PARC VENC - 1º ANO'!N10</f>
        <v>371.26</v>
      </c>
      <c r="O2" s="41">
        <f>'PARC VENC - 1º ANO'!O10</f>
        <v>534.61</v>
      </c>
      <c r="P2" s="41">
        <f>'PARC VENC - 1º ANO'!P10</f>
        <v>446.69</v>
      </c>
      <c r="Q2" s="41">
        <f>'PARC VENC - 1º ANO'!Q10</f>
        <v>446.69</v>
      </c>
      <c r="R2" s="41">
        <f>'PARC VENC - 1º ANO'!R10</f>
        <v>807.6</v>
      </c>
      <c r="S2" s="41">
        <f>'PARC VENC - 1º ANO'!S10</f>
        <v>1236.23</v>
      </c>
      <c r="T2" s="41">
        <f>'PARC VENC - 1º ANO'!T10</f>
        <v>807.6</v>
      </c>
      <c r="U2" s="41">
        <f>'PARC VENC - 1º ANO'!U10</f>
        <v>807.6</v>
      </c>
      <c r="V2" s="41">
        <f>'PARC VENC - 1º ANO'!V10</f>
        <v>783.93</v>
      </c>
      <c r="W2" s="41">
        <f>'PARC VENC - 1º ANO'!W10</f>
        <v>1646.7</v>
      </c>
      <c r="X2" s="41">
        <f>'PARC VENC - 1º ANO'!X10</f>
        <v>1147.03</v>
      </c>
      <c r="Y2" s="41">
        <f>'PARC VENC - 1º ANO'!Y10</f>
        <v>1325.53</v>
      </c>
      <c r="Z2" s="41">
        <f>'PARC VENC - 1º ANO'!Z10</f>
        <v>2045.68</v>
      </c>
      <c r="AA2" s="41">
        <f>'PARC VENC - 1º ANO'!AA10</f>
        <v>3330.05</v>
      </c>
      <c r="AB2" s="41">
        <f>'PARC VENC - 1º ANO'!AB10</f>
        <v>5288.89</v>
      </c>
      <c r="AC2" s="41">
        <f>'PARC VENC - 1º ANO'!AC10</f>
        <v>1575.87</v>
      </c>
      <c r="AD2" s="41">
        <f>'PARC VENC - 1º ANO'!AD10</f>
        <v>2626.46</v>
      </c>
      <c r="AE2" s="41">
        <f>'PARC VENC - 1º ANO'!AE10</f>
        <v>3151.75</v>
      </c>
      <c r="AF2" s="41">
        <f>'PARC VENC - 1º ANO'!AF10</f>
        <v>5252.91</v>
      </c>
      <c r="AG2" s="41">
        <f>'PARC VENC - 1º ANO'!AG10</f>
        <v>743.36</v>
      </c>
      <c r="AH2" s="41">
        <f>'PARC VENC - 1º ANO'!AH10</f>
        <v>743.36</v>
      </c>
    </row>
    <row r="3" spans="1:34" x14ac:dyDescent="0.25">
      <c r="A3" s="39" t="s">
        <v>8</v>
      </c>
      <c r="B3" s="41">
        <f>'PARC VENC - 1º ANO'!B11</f>
        <v>390.71</v>
      </c>
      <c r="C3" s="41">
        <f>'PARC VENC - 1º ANO'!C11</f>
        <v>390.71</v>
      </c>
      <c r="D3" s="41">
        <f>'PARC VENC - 1º ANO'!D11</f>
        <v>1378.17</v>
      </c>
      <c r="E3" s="41">
        <f>'PARC VENC - 1º ANO'!E11</f>
        <v>1378.17</v>
      </c>
      <c r="F3" s="41">
        <f>'PARC VENC - 1º ANO'!F11</f>
        <v>1378.17</v>
      </c>
      <c r="G3" s="41">
        <f>'PARC VENC - 1º ANO'!G11</f>
        <v>2466.19</v>
      </c>
      <c r="H3" s="41">
        <f>'PARC VENC - 1º ANO'!H11</f>
        <v>611.95000000000005</v>
      </c>
      <c r="I3" s="41">
        <f>'PARC VENC - 1º ANO'!I11</f>
        <v>611.95000000000005</v>
      </c>
      <c r="J3" s="41">
        <f>'PARC VENC - 1º ANO'!J11</f>
        <v>611.95000000000005</v>
      </c>
      <c r="K3" s="41">
        <f>'PARC VENC - 1º ANO'!K11</f>
        <v>650.78</v>
      </c>
      <c r="L3" s="41">
        <f>'PARC VENC - 1º ANO'!L11</f>
        <v>813.47</v>
      </c>
      <c r="M3" s="41">
        <f>'PARC VENC - 1º ANO'!M11</f>
        <v>650.78</v>
      </c>
      <c r="N3" s="41">
        <f>'PARC VENC - 1º ANO'!N11</f>
        <v>650.78</v>
      </c>
      <c r="O3" s="41">
        <f>'PARC VENC - 1º ANO'!O11</f>
        <v>813.47</v>
      </c>
      <c r="P3" s="41">
        <f>'PARC VENC - 1º ANO'!P11</f>
        <v>718.57</v>
      </c>
      <c r="Q3" s="41">
        <f>'PARC VENC - 1º ANO'!Q11</f>
        <v>718.57</v>
      </c>
      <c r="R3" s="41">
        <f>'PARC VENC - 1º ANO'!R11</f>
        <v>867.71</v>
      </c>
      <c r="S3" s="41">
        <f>'PARC VENC - 1º ANO'!S11</f>
        <v>1637.04</v>
      </c>
      <c r="T3" s="41">
        <f>'PARC VENC - 1º ANO'!T11</f>
        <v>1115.82</v>
      </c>
      <c r="U3" s="41">
        <f>'PARC VENC - 1º ANO'!U11</f>
        <v>1637.04</v>
      </c>
      <c r="V3" s="41">
        <f>'PARC VENC - 1º ANO'!V11</f>
        <v>1022.27</v>
      </c>
      <c r="W3" s="41">
        <f>'PARC VENC - 1º ANO'!W11</f>
        <v>0</v>
      </c>
      <c r="X3" s="41">
        <f>'PARC VENC - 1º ANO'!X11</f>
        <v>0</v>
      </c>
      <c r="Y3" s="41">
        <f>'PARC VENC - 1º ANO'!Y11</f>
        <v>0</v>
      </c>
      <c r="Z3" s="41">
        <f>'PARC VENC - 1º ANO'!Z11</f>
        <v>0</v>
      </c>
      <c r="AA3" s="41">
        <f>'PARC VENC - 1º ANO'!AA11</f>
        <v>0</v>
      </c>
      <c r="AB3" s="41">
        <f>'PARC VENC - 1º ANO'!AB11</f>
        <v>0</v>
      </c>
      <c r="AC3" s="41">
        <f>'PARC VENC - 1º ANO'!AC11</f>
        <v>622.15</v>
      </c>
      <c r="AD3" s="41">
        <f>'PARC VENC - 1º ANO'!AD11</f>
        <v>1037.75</v>
      </c>
      <c r="AE3" s="41">
        <f>'PARC VENC - 1º ANO'!AE11</f>
        <v>1244.29</v>
      </c>
      <c r="AF3" s="41">
        <f>'PARC VENC - 1º ANO'!AF11</f>
        <v>2074.2399999999998</v>
      </c>
      <c r="AG3" s="41">
        <f>'PARC VENC - 1º ANO'!AG11</f>
        <v>0</v>
      </c>
      <c r="AH3" s="41">
        <f>'PARC VENC - 1º ANO'!AH11</f>
        <v>0</v>
      </c>
    </row>
    <row r="4" spans="1:34" x14ac:dyDescent="0.25">
      <c r="A4" s="39" t="s">
        <v>9</v>
      </c>
      <c r="B4" s="41">
        <f>'PARC VENC - 1º ANO'!B12</f>
        <v>737.07</v>
      </c>
      <c r="C4" s="41">
        <f>'PARC VENC - 1º ANO'!C12</f>
        <v>737.07</v>
      </c>
      <c r="D4" s="41">
        <f>'PARC VENC - 1º ANO'!D12</f>
        <v>0</v>
      </c>
      <c r="E4" s="41">
        <f>'PARC VENC - 1º ANO'!E12</f>
        <v>0</v>
      </c>
      <c r="F4" s="41">
        <f>'PARC VENC - 1º ANO'!F12</f>
        <v>0</v>
      </c>
      <c r="G4" s="41">
        <f>'PARC VENC - 1º ANO'!G12</f>
        <v>0</v>
      </c>
      <c r="H4" s="41">
        <f>'PARC VENC - 1º ANO'!H12</f>
        <v>829.66</v>
      </c>
      <c r="I4" s="41">
        <f>'PARC VENC - 1º ANO'!I12</f>
        <v>872.56</v>
      </c>
      <c r="J4" s="41">
        <f>'PARC VENC - 1º ANO'!J12</f>
        <v>872.56</v>
      </c>
      <c r="K4" s="41">
        <f>'PARC VENC - 1º ANO'!K12</f>
        <v>781.96</v>
      </c>
      <c r="L4" s="41">
        <f>'PARC VENC - 1º ANO'!L12</f>
        <v>455.92</v>
      </c>
      <c r="M4" s="41">
        <f>'PARC VENC - 1º ANO'!M12</f>
        <v>781.96</v>
      </c>
      <c r="N4" s="41">
        <f>'PARC VENC - 1º ANO'!N12</f>
        <v>781.96</v>
      </c>
      <c r="O4" s="41">
        <f>'PARC VENC - 1º ANO'!O12</f>
        <v>455.92</v>
      </c>
      <c r="P4" s="41">
        <f>'PARC VENC - 1º ANO'!P12</f>
        <v>638.74</v>
      </c>
      <c r="Q4" s="41">
        <f>'PARC VENC - 1º ANO'!Q12</f>
        <v>638.74</v>
      </c>
      <c r="R4" s="41">
        <f>'PARC VENC - 1º ANO'!R12</f>
        <v>128.69</v>
      </c>
      <c r="S4" s="41">
        <f>'PARC VENC - 1º ANO'!S12</f>
        <v>0</v>
      </c>
      <c r="T4" s="41">
        <f>'PARC VENC - 1º ANO'!T12</f>
        <v>0</v>
      </c>
      <c r="U4" s="41">
        <f>'PARC VENC - 1º ANO'!U12</f>
        <v>0</v>
      </c>
      <c r="V4" s="41">
        <f>'PARC VENC - 1º ANO'!V12</f>
        <v>0</v>
      </c>
      <c r="W4" s="41">
        <f>'PARC VENC - 1º ANO'!W12</f>
        <v>0</v>
      </c>
      <c r="X4" s="41">
        <f>'PARC VENC - 1º ANO'!X12</f>
        <v>302.25</v>
      </c>
      <c r="Y4" s="41">
        <f>'PARC VENC - 1º ANO'!Y12</f>
        <v>123.75</v>
      </c>
      <c r="Z4" s="41">
        <f>'PARC VENC - 1º ANO'!Z12</f>
        <v>0</v>
      </c>
      <c r="AA4" s="41">
        <f>'PARC VENC - 1º ANO'!AA12</f>
        <v>0</v>
      </c>
      <c r="AB4" s="41">
        <f>'PARC VENC - 1º ANO'!AB12</f>
        <v>0</v>
      </c>
      <c r="AC4" s="41">
        <f>'PARC VENC - 1º ANO'!AC12</f>
        <v>0</v>
      </c>
      <c r="AD4" s="41">
        <f>'PARC VENC - 1º ANO'!AD12</f>
        <v>0</v>
      </c>
      <c r="AE4" s="41">
        <f>'PARC VENC - 1º ANO'!AE12</f>
        <v>0</v>
      </c>
      <c r="AF4" s="41">
        <f>'PARC VENC - 1º ANO'!AF12</f>
        <v>0</v>
      </c>
      <c r="AG4" s="41">
        <f>'PARC VENC - 1º ANO'!AG12</f>
        <v>0</v>
      </c>
      <c r="AH4" s="41">
        <f>'PARC VENC - 1º ANO'!AH12</f>
        <v>0</v>
      </c>
    </row>
    <row r="5" spans="1:34" x14ac:dyDescent="0.25">
      <c r="A5" s="39" t="s">
        <v>59</v>
      </c>
      <c r="B5" s="41">
        <f>'PARC VENC - 1º ANO'!B13</f>
        <v>0</v>
      </c>
      <c r="C5" s="41">
        <f>'PARC VENC - 1º ANO'!C13</f>
        <v>0</v>
      </c>
      <c r="D5" s="41">
        <f>'PARC VENC - 1º ANO'!D13</f>
        <v>0</v>
      </c>
      <c r="E5" s="41">
        <f>'PARC VENC - 1º ANO'!E13</f>
        <v>0</v>
      </c>
      <c r="F5" s="41">
        <f>'PARC VENC - 1º ANO'!F13</f>
        <v>0</v>
      </c>
      <c r="G5" s="41">
        <f>'PARC VENC - 1º ANO'!G13</f>
        <v>0</v>
      </c>
      <c r="H5" s="41">
        <f>'PARC VENC - 1º ANO'!H13</f>
        <v>0</v>
      </c>
      <c r="I5" s="41">
        <f>'PARC VENC - 1º ANO'!I13</f>
        <v>0</v>
      </c>
      <c r="J5" s="41">
        <f>'PARC VENC - 1º ANO'!J13</f>
        <v>0</v>
      </c>
      <c r="K5" s="41">
        <f>'PARC VENC - 1º ANO'!K13</f>
        <v>0</v>
      </c>
      <c r="L5" s="41">
        <f>'PARC VENC - 1º ANO'!L13</f>
        <v>0</v>
      </c>
      <c r="M5" s="41">
        <f>'PARC VENC - 1º ANO'!M13</f>
        <v>0</v>
      </c>
      <c r="N5" s="41">
        <f>'PARC VENC - 1º ANO'!N13</f>
        <v>0</v>
      </c>
      <c r="O5" s="41">
        <f>'PARC VENC - 1º ANO'!O13</f>
        <v>89.25</v>
      </c>
      <c r="P5" s="41">
        <f>'PARC VENC - 1º ANO'!P13</f>
        <v>0</v>
      </c>
      <c r="Q5" s="41">
        <f>'PARC VENC - 1º ANO'!Q13</f>
        <v>0</v>
      </c>
      <c r="R5" s="41">
        <f>'PARC VENC - 1º ANO'!R13</f>
        <v>0</v>
      </c>
      <c r="S5" s="41">
        <f>'PARC VENC - 1º ANO'!S13</f>
        <v>0</v>
      </c>
      <c r="T5" s="41">
        <f>'PARC VENC - 1º ANO'!T13</f>
        <v>265.22000000000003</v>
      </c>
      <c r="U5" s="41">
        <f>'PARC VENC - 1º ANO'!U13</f>
        <v>0</v>
      </c>
      <c r="V5" s="41">
        <f>'PARC VENC - 1º ANO'!V13</f>
        <v>0</v>
      </c>
      <c r="W5" s="41">
        <f>'PARC VENC - 1º ANO'!W13</f>
        <v>0</v>
      </c>
      <c r="X5" s="41">
        <f>'PARC VENC - 1º ANO'!X13</f>
        <v>0</v>
      </c>
      <c r="Y5" s="41">
        <f>'PARC VENC - 1º ANO'!Y13</f>
        <v>0</v>
      </c>
      <c r="Z5" s="41">
        <f>'PARC VENC - 1º ANO'!Z13</f>
        <v>0</v>
      </c>
      <c r="AA5" s="41">
        <f>'PARC VENC - 1º ANO'!AA13</f>
        <v>0</v>
      </c>
      <c r="AB5" s="41">
        <f>'PARC VENC - 1º ANO'!AB13</f>
        <v>0</v>
      </c>
      <c r="AC5" s="41">
        <f>'PARC VENC - 1º ANO'!AC13</f>
        <v>0</v>
      </c>
      <c r="AD5" s="41">
        <f>'PARC VENC - 1º ANO'!AD13</f>
        <v>0</v>
      </c>
      <c r="AE5" s="41">
        <f>'PARC VENC - 1º ANO'!AE13</f>
        <v>0</v>
      </c>
      <c r="AF5" s="41">
        <f>'PARC VENC - 1º ANO'!AF13</f>
        <v>0</v>
      </c>
      <c r="AG5" s="41">
        <f>'PARC VENC - 1º ANO'!AG13</f>
        <v>0</v>
      </c>
      <c r="AH5" s="41">
        <f>'PARC VENC - 1º ANO'!AH13</f>
        <v>0</v>
      </c>
    </row>
    <row r="6" spans="1:34" x14ac:dyDescent="0.25">
      <c r="A6" s="39" t="s">
        <v>40</v>
      </c>
      <c r="B6" s="41">
        <f>'PARC VENC - 1º ANO'!B14</f>
        <v>0</v>
      </c>
      <c r="C6" s="41">
        <f>'PARC VENC - 1º ANO'!C14</f>
        <v>0</v>
      </c>
      <c r="D6" s="41">
        <f>'PARC VENC - 1º ANO'!D14</f>
        <v>0</v>
      </c>
      <c r="E6" s="41">
        <f>'PARC VENC - 1º ANO'!E14</f>
        <v>0</v>
      </c>
      <c r="F6" s="41">
        <f>'PARC VENC - 1º ANO'!F14</f>
        <v>0</v>
      </c>
      <c r="G6" s="41">
        <f>'PARC VENC - 1º ANO'!G14</f>
        <v>0</v>
      </c>
      <c r="H6" s="41">
        <f>'PARC VENC - 1º ANO'!H14</f>
        <v>0</v>
      </c>
      <c r="I6" s="41">
        <f>'PARC VENC - 1º ANO'!I14</f>
        <v>0</v>
      </c>
      <c r="J6" s="41">
        <f>'PARC VENC - 1º ANO'!J14</f>
        <v>0</v>
      </c>
      <c r="K6" s="41">
        <f>'PARC VENC - 1º ANO'!K14</f>
        <v>0</v>
      </c>
      <c r="L6" s="41">
        <f>'PARC VENC - 1º ANO'!L14</f>
        <v>0</v>
      </c>
      <c r="M6" s="41">
        <f>'PARC VENC - 1º ANO'!M14</f>
        <v>0</v>
      </c>
      <c r="N6" s="41">
        <f>'PARC VENC - 1º ANO'!N14</f>
        <v>0</v>
      </c>
      <c r="O6" s="41">
        <f>'PARC VENC - 1º ANO'!O14</f>
        <v>0</v>
      </c>
      <c r="P6" s="41">
        <f>'PARC VENC - 1º ANO'!P14</f>
        <v>0</v>
      </c>
      <c r="Q6" s="41">
        <f>'PARC VENC - 1º ANO'!Q14</f>
        <v>0</v>
      </c>
      <c r="R6" s="41">
        <f>'PARC VENC - 1º ANO'!R14</f>
        <v>0</v>
      </c>
      <c r="S6" s="41">
        <f>'PARC VENC - 1º ANO'!S14</f>
        <v>0</v>
      </c>
      <c r="T6" s="41">
        <f>'PARC VENC - 1º ANO'!T14</f>
        <v>0</v>
      </c>
      <c r="U6" s="41">
        <f>'PARC VENC - 1º ANO'!U14</f>
        <v>0</v>
      </c>
      <c r="V6" s="41">
        <f>'PARC VENC - 1º ANO'!V14</f>
        <v>0</v>
      </c>
      <c r="W6" s="41">
        <f>'PARC VENC - 1º ANO'!W14</f>
        <v>0</v>
      </c>
      <c r="X6" s="41">
        <f>'PARC VENC - 1º ANO'!X14</f>
        <v>0</v>
      </c>
      <c r="Y6" s="41">
        <f>'PARC VENC - 1º ANO'!Y14</f>
        <v>0</v>
      </c>
      <c r="Z6" s="41">
        <f>'PARC VENC - 1º ANO'!Z14</f>
        <v>0</v>
      </c>
      <c r="AA6" s="41">
        <f>'PARC VENC - 1º ANO'!AA14</f>
        <v>0</v>
      </c>
      <c r="AB6" s="41">
        <f>'PARC VENC - 1º ANO'!AB14</f>
        <v>0</v>
      </c>
      <c r="AC6" s="41">
        <f>'PARC VENC - 1º ANO'!AC14</f>
        <v>0</v>
      </c>
      <c r="AD6" s="41">
        <f>'PARC VENC - 1º ANO'!AD14</f>
        <v>0</v>
      </c>
      <c r="AE6" s="41">
        <f>'PARC VENC - 1º ANO'!AE14</f>
        <v>0</v>
      </c>
      <c r="AF6" s="41">
        <f>'PARC VENC - 1º ANO'!AF14</f>
        <v>2626.45</v>
      </c>
      <c r="AG6" s="41">
        <f>'PARC VENC - 1º ANO'!AG14</f>
        <v>0</v>
      </c>
      <c r="AH6" s="41">
        <f>'PARC VENC - 1º ANO'!AH14</f>
        <v>0</v>
      </c>
    </row>
    <row r="7" spans="1:34" x14ac:dyDescent="0.25">
      <c r="A7" s="39" t="s">
        <v>43</v>
      </c>
      <c r="B7" s="41">
        <f>'PARC VENC - 1º ANO'!B15</f>
        <v>0</v>
      </c>
      <c r="C7" s="41">
        <f>'PARC VENC - 1º ANO'!C15</f>
        <v>0</v>
      </c>
      <c r="D7" s="41">
        <f>'PARC VENC - 1º ANO'!D15</f>
        <v>0</v>
      </c>
      <c r="E7" s="41">
        <f>'PARC VENC - 1º ANO'!E15</f>
        <v>0</v>
      </c>
      <c r="F7" s="41">
        <f>'PARC VENC - 1º ANO'!F15</f>
        <v>0</v>
      </c>
      <c r="G7" s="41">
        <f>'PARC VENC - 1º ANO'!G15</f>
        <v>0</v>
      </c>
      <c r="H7" s="41">
        <f>'PARC VENC - 1º ANO'!H15</f>
        <v>0</v>
      </c>
      <c r="I7" s="41">
        <f>'PARC VENC - 1º ANO'!I15</f>
        <v>0</v>
      </c>
      <c r="J7" s="41">
        <f>'PARC VENC - 1º ANO'!J15</f>
        <v>0</v>
      </c>
      <c r="K7" s="41">
        <f>'PARC VENC - 1º ANO'!K15</f>
        <v>0</v>
      </c>
      <c r="L7" s="41">
        <f>'PARC VENC - 1º ANO'!L15</f>
        <v>0</v>
      </c>
      <c r="M7" s="41">
        <f>'PARC VENC - 1º ANO'!M15</f>
        <v>0</v>
      </c>
      <c r="N7" s="41">
        <f>'PARC VENC - 1º ANO'!N15</f>
        <v>0</v>
      </c>
      <c r="O7" s="41">
        <f>'PARC VENC - 1º ANO'!O15</f>
        <v>0</v>
      </c>
      <c r="P7" s="41">
        <f>'PARC VENC - 1º ANO'!P15</f>
        <v>0</v>
      </c>
      <c r="Q7" s="41">
        <f>'PARC VENC - 1º ANO'!Q15</f>
        <v>0</v>
      </c>
      <c r="R7" s="41">
        <f>'PARC VENC - 1º ANO'!R15</f>
        <v>0</v>
      </c>
      <c r="S7" s="41">
        <f>'PARC VENC - 1º ANO'!S15</f>
        <v>0</v>
      </c>
      <c r="T7" s="41">
        <f>'PARC VENC - 1º ANO'!T15</f>
        <v>0</v>
      </c>
      <c r="U7" s="41">
        <f>'PARC VENC - 1º ANO'!U15</f>
        <v>0</v>
      </c>
      <c r="V7" s="41">
        <f>'PARC VENC - 1º ANO'!V15</f>
        <v>0</v>
      </c>
      <c r="W7" s="41">
        <f>'PARC VENC - 1º ANO'!W15</f>
        <v>413.84</v>
      </c>
      <c r="X7" s="41">
        <f>'PARC VENC - 1º ANO'!X15</f>
        <v>354.72</v>
      </c>
      <c r="Y7" s="41">
        <f>'PARC VENC - 1º ANO'!Y15</f>
        <v>354.72</v>
      </c>
      <c r="Z7" s="41">
        <f>'PARC VENC - 1º ANO'!Z15</f>
        <v>463.12</v>
      </c>
      <c r="AA7" s="41">
        <f>'PARC VENC - 1º ANO'!AA15</f>
        <v>610.91</v>
      </c>
      <c r="AB7" s="41">
        <f>'PARC VENC - 1º ANO'!AB15</f>
        <v>0</v>
      </c>
      <c r="AC7" s="41">
        <f>'PARC VENC - 1º ANO'!AC15</f>
        <v>0</v>
      </c>
      <c r="AD7" s="41">
        <f>'PARC VENC - 1º ANO'!AD15</f>
        <v>0</v>
      </c>
      <c r="AE7" s="41">
        <f>'PARC VENC - 1º ANO'!AE15</f>
        <v>0</v>
      </c>
      <c r="AF7" s="41">
        <f>'PARC VENC - 1º ANO'!AF15</f>
        <v>0</v>
      </c>
      <c r="AG7" s="41">
        <f>'PARC VENC - 1º ANO'!AG15</f>
        <v>610.91</v>
      </c>
      <c r="AH7" s="41">
        <f>'PARC VENC - 1º ANO'!AH15</f>
        <v>610.91</v>
      </c>
    </row>
    <row r="8" spans="1:34" x14ac:dyDescent="0.25">
      <c r="A8" s="39" t="s">
        <v>63</v>
      </c>
      <c r="B8" s="41">
        <f>'PARC VENC - 1º ANO'!B16</f>
        <v>0</v>
      </c>
      <c r="C8" s="41">
        <f>'PARC VENC - 1º ANO'!C16</f>
        <v>0</v>
      </c>
      <c r="D8" s="41">
        <f>'PARC VENC - 1º ANO'!D16</f>
        <v>0</v>
      </c>
      <c r="E8" s="41">
        <f>'PARC VENC - 1º ANO'!E16</f>
        <v>0</v>
      </c>
      <c r="F8" s="41">
        <f>'PARC VENC - 1º ANO'!F16</f>
        <v>0</v>
      </c>
      <c r="G8" s="41">
        <f>'PARC VENC - 1º ANO'!G16</f>
        <v>0</v>
      </c>
      <c r="H8" s="41">
        <f>'PARC VENC - 1º ANO'!H16</f>
        <v>0</v>
      </c>
      <c r="I8" s="41">
        <f>'PARC VENC - 1º ANO'!I16</f>
        <v>0</v>
      </c>
      <c r="J8" s="41">
        <f>'PARC VENC - 1º ANO'!J16</f>
        <v>0</v>
      </c>
      <c r="K8" s="41">
        <f>'PARC VENC - 1º ANO'!K16</f>
        <v>0</v>
      </c>
      <c r="L8" s="41">
        <f>'PARC VENC - 1º ANO'!L16</f>
        <v>0</v>
      </c>
      <c r="M8" s="41">
        <f>'PARC VENC - 1º ANO'!M16</f>
        <v>0</v>
      </c>
      <c r="N8" s="41">
        <f>'PARC VENC - 1º ANO'!N16</f>
        <v>0</v>
      </c>
      <c r="O8" s="41">
        <f>'PARC VENC - 1º ANO'!O16</f>
        <v>0</v>
      </c>
      <c r="P8" s="41">
        <f>'PARC VENC - 1º ANO'!P16</f>
        <v>0</v>
      </c>
      <c r="Q8" s="41">
        <f>'PARC VENC - 1º ANO'!Q16</f>
        <v>0</v>
      </c>
      <c r="R8" s="41">
        <f>'PARC VENC - 1º ANO'!R16</f>
        <v>0</v>
      </c>
      <c r="S8" s="41">
        <f>'PARC VENC - 1º ANO'!S16</f>
        <v>0</v>
      </c>
      <c r="T8" s="41">
        <f>'PARC VENC - 1º ANO'!T16</f>
        <v>0</v>
      </c>
      <c r="U8" s="41">
        <f>'PARC VENC - 1º ANO'!U16</f>
        <v>0</v>
      </c>
      <c r="V8" s="41">
        <f>'PARC VENC - 1º ANO'!V16</f>
        <v>0</v>
      </c>
      <c r="W8" s="41">
        <f>'PARC VENC - 1º ANO'!W16</f>
        <v>0</v>
      </c>
      <c r="X8" s="41">
        <f>'PARC VENC - 1º ANO'!X16</f>
        <v>0</v>
      </c>
      <c r="Y8" s="41">
        <f>'PARC VENC - 1º ANO'!Y16</f>
        <v>0</v>
      </c>
      <c r="Z8" s="41">
        <f>'PARC VENC - 1º ANO'!Z16</f>
        <v>0</v>
      </c>
      <c r="AA8" s="41">
        <f>'PARC VENC - 1º ANO'!AA16</f>
        <v>0</v>
      </c>
      <c r="AB8" s="41">
        <f>'PARC VENC - 1º ANO'!AB16</f>
        <v>0</v>
      </c>
      <c r="AC8" s="41">
        <f>'PARC VENC - 1º ANO'!AC16</f>
        <v>0</v>
      </c>
      <c r="AD8" s="41">
        <f>'PARC VENC - 1º ANO'!AD16</f>
        <v>0</v>
      </c>
      <c r="AE8" s="41">
        <f>'PARC VENC - 1º ANO'!AE16</f>
        <v>0</v>
      </c>
      <c r="AF8" s="41">
        <f>'PARC VENC - 1º ANO'!AF16</f>
        <v>0</v>
      </c>
      <c r="AG8" s="41">
        <f>'PARC VENC - 1º ANO'!AG16</f>
        <v>4204.8900000000003</v>
      </c>
      <c r="AH8" s="41">
        <f>'PARC VENC - 1º ANO'!AH16</f>
        <v>4204.8900000000003</v>
      </c>
    </row>
    <row r="9" spans="1:34" x14ac:dyDescent="0.25">
      <c r="A9" s="43" t="s">
        <v>55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4">
        <f>'PARC VENC - 3º ANO'!AC17</f>
        <v>1389.375</v>
      </c>
      <c r="AD9" s="44">
        <f>'PARC VENC - 3º ANO'!AD17</f>
        <v>2315.625</v>
      </c>
      <c r="AE9" s="44">
        <f>'PARC VENC - 3º ANO'!AE17</f>
        <v>2778.75</v>
      </c>
      <c r="AF9" s="44">
        <f>'PARC VENC - 3º ANO'!AF17</f>
        <v>4631.25</v>
      </c>
      <c r="AG9" s="25"/>
      <c r="AH9" s="25"/>
    </row>
    <row r="10" spans="1:34" x14ac:dyDescent="0.25">
      <c r="A10" s="138" t="s">
        <v>56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139">
        <f>'PARC VENC - 3º ANO'!AC18</f>
        <v>2778.75</v>
      </c>
      <c r="AD10" s="139">
        <f>'PARC VENC - 3º ANO'!AD18</f>
        <v>4631.25</v>
      </c>
      <c r="AE10" s="139">
        <f>'PARC VENC - 3º ANO'!AE18</f>
        <v>5557.5</v>
      </c>
      <c r="AF10" s="139">
        <f>'PARC VENC - 3º ANO'!AF18</f>
        <v>9262.5</v>
      </c>
      <c r="AG10" s="140"/>
      <c r="AH10" s="140"/>
    </row>
    <row r="11" spans="1:34" ht="15.75" thickBot="1" x14ac:dyDescent="0.3">
      <c r="A11" s="39" t="s">
        <v>71</v>
      </c>
      <c r="B11" s="41">
        <f>'PARC VENC - 1º ANO'!B19</f>
        <v>0</v>
      </c>
      <c r="C11" s="41">
        <f>'PARC VENC - 1º ANO'!C19</f>
        <v>0</v>
      </c>
      <c r="D11" s="41">
        <f>'PARC VENC - 1º ANO'!D19</f>
        <v>0</v>
      </c>
      <c r="E11" s="41">
        <f>'PARC VENC - 1º ANO'!E19</f>
        <v>0</v>
      </c>
      <c r="F11" s="41">
        <f>'PARC VENC - 1º ANO'!F19</f>
        <v>0</v>
      </c>
      <c r="G11" s="41">
        <f>'PARC VENC - 1º ANO'!G19</f>
        <v>0</v>
      </c>
      <c r="H11" s="41">
        <f>'PARC VENC - 1º ANO'!H19</f>
        <v>392.81</v>
      </c>
      <c r="I11" s="41">
        <f>'PARC VENC - 1º ANO'!I19</f>
        <v>785.67</v>
      </c>
      <c r="J11" s="41">
        <f>'PARC VENC - 1º ANO'!J19</f>
        <v>785.67</v>
      </c>
      <c r="K11" s="41">
        <f>'PARC VENC - 1º ANO'!K19</f>
        <v>392.81</v>
      </c>
      <c r="L11" s="41">
        <f>'PARC VENC - 1º ANO'!L19</f>
        <v>392.81</v>
      </c>
      <c r="M11" s="41">
        <f>'PARC VENC - 1º ANO'!M19</f>
        <v>785.67</v>
      </c>
      <c r="N11" s="41">
        <f>'PARC VENC - 1º ANO'!N19</f>
        <v>392.81</v>
      </c>
      <c r="O11" s="41">
        <f>'PARC VENC - 1º ANO'!O19</f>
        <v>785.67</v>
      </c>
      <c r="P11" s="41">
        <f>'PARC VENC - 1º ANO'!P19</f>
        <v>785.67</v>
      </c>
      <c r="Q11" s="41">
        <f>'PARC VENC - 1º ANO'!Q19</f>
        <v>785.67</v>
      </c>
      <c r="R11" s="41">
        <f>'PARC VENC - 1º ANO'!R19</f>
        <v>785.67</v>
      </c>
      <c r="S11" s="41">
        <f>'PARC VENC - 1º ANO'!S19</f>
        <v>785.67</v>
      </c>
      <c r="T11" s="41">
        <f>'PARC VENC - 1º ANO'!T19</f>
        <v>785.67</v>
      </c>
      <c r="U11" s="41">
        <f>'PARC VENC - 1º ANO'!U19</f>
        <v>392.81</v>
      </c>
      <c r="V11" s="41">
        <f>'PARC VENC - 1º ANO'!V19</f>
        <v>785.67</v>
      </c>
      <c r="W11" s="41">
        <f>'PARC VENC - 1º ANO'!W19</f>
        <v>392.81</v>
      </c>
      <c r="X11" s="41">
        <f>'PARC VENC - 1º ANO'!X19</f>
        <v>392.81</v>
      </c>
      <c r="Y11" s="41">
        <f>'PARC VENC - 1º ANO'!Y19</f>
        <v>392.81</v>
      </c>
      <c r="Z11" s="41">
        <f>'PARC VENC - 1º ANO'!Z19</f>
        <v>392.81</v>
      </c>
      <c r="AA11" s="41">
        <f>'PARC VENC - 1º ANO'!AA19</f>
        <v>392.81</v>
      </c>
      <c r="AB11" s="41">
        <f>'PARC VENC - 1º ANO'!AB19</f>
        <v>392.81</v>
      </c>
      <c r="AC11" s="41">
        <f>'PARC VENC - 1º ANO'!AC19</f>
        <v>785.67</v>
      </c>
      <c r="AD11" s="41">
        <f>'PARC VENC - 1º ANO'!AD19</f>
        <v>785.67</v>
      </c>
      <c r="AE11" s="41">
        <f>'PARC VENC - 1º ANO'!AE19</f>
        <v>785.67</v>
      </c>
      <c r="AF11" s="41">
        <f>'PARC VENC - 1º ANO'!AF19</f>
        <v>785.67</v>
      </c>
      <c r="AG11" s="41">
        <f>'PARC VENC - 1º ANO'!AG19</f>
        <v>0</v>
      </c>
      <c r="AH11" s="41">
        <f>'PARC VENC - 1º ANO'!AH19</f>
        <v>0</v>
      </c>
    </row>
    <row r="12" spans="1:34" x14ac:dyDescent="0.25">
      <c r="A12" s="159" t="s">
        <v>10</v>
      </c>
      <c r="B12" s="160">
        <f>SUM(B2:B11)</f>
        <v>1804</v>
      </c>
      <c r="C12" s="160">
        <f t="shared" ref="C12:AB12" si="0">SUM(C2:C11)</f>
        <v>1804</v>
      </c>
      <c r="D12" s="160">
        <f t="shared" si="0"/>
        <v>2466.2399999999998</v>
      </c>
      <c r="E12" s="160">
        <f t="shared" si="0"/>
        <v>2466.2399999999998</v>
      </c>
      <c r="F12" s="160">
        <f t="shared" si="0"/>
        <v>2466.2399999999998</v>
      </c>
      <c r="G12" s="160">
        <f t="shared" si="0"/>
        <v>3916.95</v>
      </c>
      <c r="H12" s="160">
        <f t="shared" si="0"/>
        <v>2196.81</v>
      </c>
      <c r="I12" s="160">
        <f t="shared" si="0"/>
        <v>2589.67</v>
      </c>
      <c r="J12" s="160">
        <f t="shared" si="0"/>
        <v>2589.67</v>
      </c>
      <c r="K12" s="160">
        <f t="shared" si="0"/>
        <v>2196.81</v>
      </c>
      <c r="L12" s="160">
        <f t="shared" si="0"/>
        <v>2196.81</v>
      </c>
      <c r="M12" s="160">
        <f t="shared" si="0"/>
        <v>2589.67</v>
      </c>
      <c r="N12" s="160">
        <f t="shared" si="0"/>
        <v>2196.81</v>
      </c>
      <c r="O12" s="160">
        <f t="shared" si="0"/>
        <v>2678.92</v>
      </c>
      <c r="P12" s="160">
        <f t="shared" si="0"/>
        <v>2589.67</v>
      </c>
      <c r="Q12" s="160">
        <f t="shared" si="0"/>
        <v>2589.67</v>
      </c>
      <c r="R12" s="160">
        <f t="shared" si="0"/>
        <v>2589.67</v>
      </c>
      <c r="S12" s="160">
        <f t="shared" si="0"/>
        <v>3658.94</v>
      </c>
      <c r="T12" s="160">
        <f t="shared" si="0"/>
        <v>2974.3100000000004</v>
      </c>
      <c r="U12" s="160">
        <f t="shared" si="0"/>
        <v>2837.45</v>
      </c>
      <c r="V12" s="160">
        <f t="shared" si="0"/>
        <v>2591.87</v>
      </c>
      <c r="W12" s="160">
        <f t="shared" si="0"/>
        <v>2453.35</v>
      </c>
      <c r="X12" s="160">
        <f t="shared" si="0"/>
        <v>2196.81</v>
      </c>
      <c r="Y12" s="160">
        <f t="shared" si="0"/>
        <v>2196.81</v>
      </c>
      <c r="Z12" s="160">
        <f t="shared" si="0"/>
        <v>2901.61</v>
      </c>
      <c r="AA12" s="160">
        <f t="shared" si="0"/>
        <v>4333.7700000000004</v>
      </c>
      <c r="AB12" s="160">
        <f t="shared" si="0"/>
        <v>5681.7000000000007</v>
      </c>
      <c r="AC12" s="160">
        <f>SUM(AC2:AC8,AC11)+((AC9*AC14)+(AC10*AC15))/AC13</f>
        <v>5762.4400000000005</v>
      </c>
      <c r="AD12" s="160">
        <f>SUM(AD2:AD8,AD11)+((AD9*AD14)+(AD10*AD15))/AD13</f>
        <v>9081.130000000001</v>
      </c>
      <c r="AE12" s="160">
        <f t="shared" ref="AE12:AF12" si="1">SUM(AE2:AE8,AE11)+((AE9*AE14)+(AE10*AE15))/AE13</f>
        <v>10739.21</v>
      </c>
      <c r="AF12" s="160">
        <f t="shared" si="1"/>
        <v>20001.769999999997</v>
      </c>
      <c r="AG12" s="160">
        <f>SUM(AG2:AG11)</f>
        <v>5559.16</v>
      </c>
      <c r="AH12" s="160">
        <f>SUM(AH2:AH11)</f>
        <v>5559.16</v>
      </c>
    </row>
    <row r="13" spans="1:34" x14ac:dyDescent="0.25">
      <c r="A13" s="38" t="s">
        <v>21</v>
      </c>
      <c r="B13" s="29">
        <v>12</v>
      </c>
      <c r="C13" s="29">
        <v>12</v>
      </c>
      <c r="D13" s="29">
        <v>12</v>
      </c>
      <c r="E13" s="29">
        <v>12</v>
      </c>
      <c r="F13" s="29">
        <v>12</v>
      </c>
      <c r="G13" s="29">
        <v>12</v>
      </c>
      <c r="H13" s="29">
        <v>12</v>
      </c>
      <c r="I13" s="29">
        <v>12</v>
      </c>
      <c r="J13" s="29">
        <v>12</v>
      </c>
      <c r="K13" s="29">
        <v>12</v>
      </c>
      <c r="L13" s="29">
        <v>12</v>
      </c>
      <c r="M13" s="29">
        <v>12</v>
      </c>
      <c r="N13" s="29">
        <v>12</v>
      </c>
      <c r="O13" s="29">
        <v>12</v>
      </c>
      <c r="P13" s="29">
        <v>12</v>
      </c>
      <c r="Q13" s="29">
        <v>12</v>
      </c>
      <c r="R13" s="29">
        <v>12</v>
      </c>
      <c r="S13" s="29">
        <v>12</v>
      </c>
      <c r="T13" s="29">
        <v>12</v>
      </c>
      <c r="U13" s="29">
        <v>12</v>
      </c>
      <c r="V13" s="29">
        <v>12</v>
      </c>
      <c r="W13" s="29">
        <v>12</v>
      </c>
      <c r="X13" s="29">
        <v>12</v>
      </c>
      <c r="Y13" s="29">
        <v>12</v>
      </c>
      <c r="Z13" s="29">
        <v>12</v>
      </c>
      <c r="AA13" s="29">
        <v>12</v>
      </c>
      <c r="AB13" s="29">
        <v>12</v>
      </c>
      <c r="AC13" s="29">
        <v>12</v>
      </c>
      <c r="AD13" s="29">
        <v>12</v>
      </c>
      <c r="AE13" s="29">
        <v>12</v>
      </c>
      <c r="AF13" s="29">
        <v>12</v>
      </c>
      <c r="AG13" s="29">
        <v>12</v>
      </c>
      <c r="AH13" s="29">
        <v>12</v>
      </c>
    </row>
    <row r="14" spans="1:34" ht="15" customHeight="1" x14ac:dyDescent="0.25">
      <c r="A14" s="30" t="s">
        <v>46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45">
        <v>0</v>
      </c>
      <c r="AD14" s="45">
        <v>0</v>
      </c>
      <c r="AE14" s="45">
        <v>0</v>
      </c>
      <c r="AF14" s="45">
        <v>0</v>
      </c>
      <c r="AG14" s="25"/>
      <c r="AH14" s="25"/>
    </row>
    <row r="15" spans="1:34" ht="15" customHeight="1" x14ac:dyDescent="0.25">
      <c r="A15" s="30" t="s">
        <v>47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45">
        <v>12</v>
      </c>
      <c r="AD15" s="45">
        <v>12</v>
      </c>
      <c r="AE15" s="45">
        <v>12</v>
      </c>
      <c r="AF15" s="45">
        <v>12</v>
      </c>
      <c r="AG15" s="25"/>
      <c r="AH15" s="25"/>
    </row>
    <row r="16" spans="1:34" ht="30" x14ac:dyDescent="0.25">
      <c r="A16" s="38" t="s">
        <v>20</v>
      </c>
      <c r="B16" s="41">
        <f>'PARC VENC - 3º ANO'!B25</f>
        <v>1804</v>
      </c>
      <c r="C16" s="41">
        <f>'PARC VENC - 3º ANO'!C25</f>
        <v>1804</v>
      </c>
      <c r="D16" s="41">
        <f>'PARC VENC - 3º ANO'!D25</f>
        <v>2466.2399999999998</v>
      </c>
      <c r="E16" s="41">
        <f>'PARC VENC - 3º ANO'!E25</f>
        <v>2466.2399999999998</v>
      </c>
      <c r="F16" s="41">
        <f>'PARC VENC - 3º ANO'!F25</f>
        <v>2466.2399999999998</v>
      </c>
      <c r="G16" s="41">
        <f>'PARC VENC - 3º ANO'!G25</f>
        <v>3916.95</v>
      </c>
      <c r="H16" s="41">
        <f>'PARC VENC - 3º ANO'!H25</f>
        <v>2196.81</v>
      </c>
      <c r="I16" s="41">
        <f>'PARC VENC - 3º ANO'!I25</f>
        <v>2589.67</v>
      </c>
      <c r="J16" s="41">
        <f>'PARC VENC - 3º ANO'!J25</f>
        <v>2589.67</v>
      </c>
      <c r="K16" s="41">
        <f>'PARC VENC - 3º ANO'!K25</f>
        <v>2196.81</v>
      </c>
      <c r="L16" s="41">
        <f>'PARC VENC - 3º ANO'!L25</f>
        <v>2196.81</v>
      </c>
      <c r="M16" s="41">
        <f>'PARC VENC - 3º ANO'!M25</f>
        <v>2589.67</v>
      </c>
      <c r="N16" s="41">
        <f>'PARC VENC - 3º ANO'!N25</f>
        <v>2196.81</v>
      </c>
      <c r="O16" s="41">
        <f>'PARC VENC - 3º ANO'!O25</f>
        <v>2678.92</v>
      </c>
      <c r="P16" s="41">
        <f>'PARC VENC - 3º ANO'!P25</f>
        <v>2589.67</v>
      </c>
      <c r="Q16" s="41">
        <f>'PARC VENC - 3º ANO'!Q25</f>
        <v>2589.67</v>
      </c>
      <c r="R16" s="41">
        <f>'PARC VENC - 3º ANO'!R25</f>
        <v>2589.67</v>
      </c>
      <c r="S16" s="41">
        <f>'PARC VENC - 3º ANO'!S25</f>
        <v>3658.9400000000005</v>
      </c>
      <c r="T16" s="41">
        <f>'PARC VENC - 3º ANO'!T25</f>
        <v>2974.3100000000004</v>
      </c>
      <c r="U16" s="41">
        <f>'PARC VENC - 3º ANO'!U25</f>
        <v>2837.45</v>
      </c>
      <c r="V16" s="41">
        <f>'PARC VENC - 3º ANO'!V25</f>
        <v>2591.87</v>
      </c>
      <c r="W16" s="41">
        <f>'PARC VENC - 3º ANO'!W25</f>
        <v>2453.35</v>
      </c>
      <c r="X16" s="41">
        <f>'PARC VENC - 3º ANO'!X25</f>
        <v>2196.81</v>
      </c>
      <c r="Y16" s="41">
        <f>'PARC VENC - 3º ANO'!Y25</f>
        <v>2196.81</v>
      </c>
      <c r="Z16" s="41">
        <f>'PARC VENC - 3º ANO'!Z25</f>
        <v>2901.61</v>
      </c>
      <c r="AA16" s="41">
        <f>'PARC VENC - 3º ANO'!AA25</f>
        <v>4333.7700000000004</v>
      </c>
      <c r="AB16" s="41">
        <f>'PARC VENC - 3º ANO'!AB25</f>
        <v>5681.7000000000007</v>
      </c>
      <c r="AC16" s="41">
        <f>'PARC VENC - 3º ANO'!AC25</f>
        <v>5762.4400000000005</v>
      </c>
      <c r="AD16" s="41">
        <f>'PARC VENC - 3º ANO'!AD25</f>
        <v>9081.130000000001</v>
      </c>
      <c r="AE16" s="41">
        <f>'PARC VENC - 3º ANO'!AE25</f>
        <v>10739.21</v>
      </c>
      <c r="AF16" s="41">
        <f>'PARC VENC - 3º ANO'!AF25</f>
        <v>20001.769999999997</v>
      </c>
      <c r="AG16" s="41">
        <f>'PARC VENC - 3º ANO'!AG25</f>
        <v>5559.16</v>
      </c>
      <c r="AH16" s="41">
        <f>'PARC VENC - 3º ANO'!AH25</f>
        <v>5559.16</v>
      </c>
    </row>
    <row r="17" spans="1:34" x14ac:dyDescent="0.25">
      <c r="A17" s="40">
        <v>0.22</v>
      </c>
      <c r="B17" s="26">
        <f t="shared" ref="B17:AH17" si="2">($B$32*$A$17)*B13</f>
        <v>4279.4400000000005</v>
      </c>
      <c r="C17" s="26">
        <f t="shared" si="2"/>
        <v>4279.4400000000005</v>
      </c>
      <c r="D17" s="26">
        <f t="shared" si="2"/>
        <v>4279.4400000000005</v>
      </c>
      <c r="E17" s="26">
        <f t="shared" si="2"/>
        <v>4279.4400000000005</v>
      </c>
      <c r="F17" s="26">
        <f t="shared" si="2"/>
        <v>4279.4400000000005</v>
      </c>
      <c r="G17" s="26">
        <f>($B$32*$A$17)*G13</f>
        <v>4279.4400000000005</v>
      </c>
      <c r="H17" s="26">
        <f t="shared" si="2"/>
        <v>4279.4400000000005</v>
      </c>
      <c r="I17" s="26">
        <f t="shared" si="2"/>
        <v>4279.4400000000005</v>
      </c>
      <c r="J17" s="26">
        <f t="shared" si="2"/>
        <v>4279.4400000000005</v>
      </c>
      <c r="K17" s="26">
        <f t="shared" si="2"/>
        <v>4279.4400000000005</v>
      </c>
      <c r="L17" s="26">
        <f t="shared" si="2"/>
        <v>4279.4400000000005</v>
      </c>
      <c r="M17" s="26">
        <f t="shared" si="2"/>
        <v>4279.4400000000005</v>
      </c>
      <c r="N17" s="26">
        <f t="shared" si="2"/>
        <v>4279.4400000000005</v>
      </c>
      <c r="O17" s="26">
        <f t="shared" si="2"/>
        <v>4279.4400000000005</v>
      </c>
      <c r="P17" s="26">
        <f t="shared" si="2"/>
        <v>4279.4400000000005</v>
      </c>
      <c r="Q17" s="26">
        <f t="shared" si="2"/>
        <v>4279.4400000000005</v>
      </c>
      <c r="R17" s="26">
        <f t="shared" si="2"/>
        <v>4279.4400000000005</v>
      </c>
      <c r="S17" s="26">
        <f t="shared" si="2"/>
        <v>4279.4400000000005</v>
      </c>
      <c r="T17" s="26">
        <f t="shared" si="2"/>
        <v>4279.4400000000005</v>
      </c>
      <c r="U17" s="26">
        <f t="shared" si="2"/>
        <v>4279.4400000000005</v>
      </c>
      <c r="V17" s="26">
        <f t="shared" si="2"/>
        <v>4279.4400000000005</v>
      </c>
      <c r="W17" s="26">
        <f t="shared" si="2"/>
        <v>4279.4400000000005</v>
      </c>
      <c r="X17" s="26">
        <f t="shared" si="2"/>
        <v>4279.4400000000005</v>
      </c>
      <c r="Y17" s="26">
        <f t="shared" si="2"/>
        <v>4279.4400000000005</v>
      </c>
      <c r="Z17" s="26">
        <f t="shared" si="2"/>
        <v>4279.4400000000005</v>
      </c>
      <c r="AA17" s="26">
        <f t="shared" si="2"/>
        <v>4279.4400000000005</v>
      </c>
      <c r="AB17" s="26">
        <f t="shared" si="2"/>
        <v>4279.4400000000005</v>
      </c>
      <c r="AC17" s="26">
        <f t="shared" si="2"/>
        <v>4279.4400000000005</v>
      </c>
      <c r="AD17" s="26">
        <f t="shared" si="2"/>
        <v>4279.4400000000005</v>
      </c>
      <c r="AE17" s="26">
        <f t="shared" si="2"/>
        <v>4279.4400000000005</v>
      </c>
      <c r="AF17" s="26">
        <f t="shared" si="2"/>
        <v>4279.4400000000005</v>
      </c>
      <c r="AG17" s="26">
        <f t="shared" si="2"/>
        <v>4279.4400000000005</v>
      </c>
      <c r="AH17" s="26">
        <f t="shared" si="2"/>
        <v>4279.4400000000005</v>
      </c>
    </row>
    <row r="18" spans="1:34" x14ac:dyDescent="0.25">
      <c r="A18" s="40">
        <v>0.24</v>
      </c>
      <c r="B18" s="26">
        <f>IF(AND(B12&gt;$B$32,B12&lt;$B$34),(B12-$B$32)*$A$18,(IF(B12&gt;$B$34,($B$34-$B$32)*$A$18,0)))*B13</f>
        <v>527.04</v>
      </c>
      <c r="C18" s="26">
        <f t="shared" ref="C18:AH18" si="3">IF(AND(C12&gt;$B$32,C12&lt;$B$34),(C12-$B$32)*$A$18,(IF(C12&gt;$B$34,($B$34-$B$32)*$A$18,0)))*C13</f>
        <v>527.04</v>
      </c>
      <c r="D18" s="26">
        <f t="shared" si="3"/>
        <v>2434.2911999999992</v>
      </c>
      <c r="E18" s="26">
        <f t="shared" si="3"/>
        <v>2434.2911999999992</v>
      </c>
      <c r="F18" s="26">
        <f t="shared" si="3"/>
        <v>2434.2911999999992</v>
      </c>
      <c r="G18" s="26">
        <f t="shared" si="3"/>
        <v>6612.3359999999993</v>
      </c>
      <c r="H18" s="26">
        <f t="shared" si="3"/>
        <v>1658.3327999999997</v>
      </c>
      <c r="I18" s="26">
        <f t="shared" si="3"/>
        <v>2789.7696000000001</v>
      </c>
      <c r="J18" s="26">
        <f t="shared" si="3"/>
        <v>2789.7696000000001</v>
      </c>
      <c r="K18" s="26">
        <f t="shared" si="3"/>
        <v>1658.3327999999997</v>
      </c>
      <c r="L18" s="26">
        <f t="shared" si="3"/>
        <v>1658.3327999999997</v>
      </c>
      <c r="M18" s="26">
        <f t="shared" si="3"/>
        <v>2789.7696000000001</v>
      </c>
      <c r="N18" s="26">
        <f t="shared" si="3"/>
        <v>1658.3327999999997</v>
      </c>
      <c r="O18" s="26">
        <f t="shared" si="3"/>
        <v>3046.8096</v>
      </c>
      <c r="P18" s="26">
        <f t="shared" si="3"/>
        <v>2789.7696000000001</v>
      </c>
      <c r="Q18" s="26">
        <f t="shared" si="3"/>
        <v>2789.7696000000001</v>
      </c>
      <c r="R18" s="26">
        <f t="shared" si="3"/>
        <v>2789.7696000000001</v>
      </c>
      <c r="S18" s="26">
        <f t="shared" si="3"/>
        <v>5869.2672000000002</v>
      </c>
      <c r="T18" s="26">
        <f t="shared" si="3"/>
        <v>3897.5328000000013</v>
      </c>
      <c r="U18" s="26">
        <f t="shared" si="3"/>
        <v>3503.3759999999993</v>
      </c>
      <c r="V18" s="26">
        <f t="shared" si="3"/>
        <v>2796.1055999999994</v>
      </c>
      <c r="W18" s="26">
        <f t="shared" si="3"/>
        <v>2397.1679999999997</v>
      </c>
      <c r="X18" s="26">
        <f t="shared" si="3"/>
        <v>1658.3327999999997</v>
      </c>
      <c r="Y18" s="26">
        <f t="shared" si="3"/>
        <v>1658.3327999999997</v>
      </c>
      <c r="Z18" s="26">
        <f t="shared" si="3"/>
        <v>3688.1568000000002</v>
      </c>
      <c r="AA18" s="26">
        <f t="shared" si="3"/>
        <v>7354.3392000000003</v>
      </c>
      <c r="AB18" s="26">
        <f t="shared" si="3"/>
        <v>7354.3392000000003</v>
      </c>
      <c r="AC18" s="26">
        <f t="shared" si="3"/>
        <v>7354.3392000000003</v>
      </c>
      <c r="AD18" s="26">
        <f t="shared" si="3"/>
        <v>7354.3392000000003</v>
      </c>
      <c r="AE18" s="26">
        <f t="shared" si="3"/>
        <v>7354.3392000000003</v>
      </c>
      <c r="AF18" s="26">
        <f t="shared" si="3"/>
        <v>7354.3392000000003</v>
      </c>
      <c r="AG18" s="26">
        <f t="shared" si="3"/>
        <v>7354.3392000000003</v>
      </c>
      <c r="AH18" s="26">
        <f t="shared" si="3"/>
        <v>7354.3392000000003</v>
      </c>
    </row>
    <row r="19" spans="1:34" x14ac:dyDescent="0.25">
      <c r="A19" s="40">
        <v>0.28000000000000003</v>
      </c>
      <c r="B19" s="26">
        <f>IF(AND(B12&gt;$B$34,B12&lt;$B$33),(B12-$B$34)*$A$19,(IF(B12&gt;$B$33,($B$33-$B$34)*$A$19,0)))*B13</f>
        <v>0</v>
      </c>
      <c r="C19" s="26">
        <f t="shared" ref="C19:AH19" si="4">IF(AND(C12&gt;$B$34,C12&lt;$B$33),(C12-$B$34)*$A$19,(IF(C12&gt;$B$33,($B$33-$B$34)*$A$19,0)))*C13</f>
        <v>0</v>
      </c>
      <c r="D19" s="26">
        <f t="shared" si="4"/>
        <v>0</v>
      </c>
      <c r="E19" s="26">
        <f t="shared" si="4"/>
        <v>0</v>
      </c>
      <c r="F19" s="26">
        <f t="shared" si="4"/>
        <v>0</v>
      </c>
      <c r="G19" s="26">
        <f t="shared" si="4"/>
        <v>0</v>
      </c>
      <c r="H19" s="26">
        <f t="shared" si="4"/>
        <v>0</v>
      </c>
      <c r="I19" s="26">
        <f t="shared" si="4"/>
        <v>0</v>
      </c>
      <c r="J19" s="26">
        <f t="shared" si="4"/>
        <v>0</v>
      </c>
      <c r="K19" s="26">
        <f t="shared" si="4"/>
        <v>0</v>
      </c>
      <c r="L19" s="26">
        <f t="shared" si="4"/>
        <v>0</v>
      </c>
      <c r="M19" s="26">
        <f t="shared" si="4"/>
        <v>0</v>
      </c>
      <c r="N19" s="26">
        <f t="shared" si="4"/>
        <v>0</v>
      </c>
      <c r="O19" s="26">
        <f t="shared" si="4"/>
        <v>0</v>
      </c>
      <c r="P19" s="26">
        <f t="shared" si="4"/>
        <v>0</v>
      </c>
      <c r="Q19" s="26">
        <f t="shared" si="4"/>
        <v>0</v>
      </c>
      <c r="R19" s="26">
        <f t="shared" si="4"/>
        <v>0</v>
      </c>
      <c r="S19" s="26">
        <f t="shared" si="4"/>
        <v>0</v>
      </c>
      <c r="T19" s="26">
        <f t="shared" si="4"/>
        <v>0</v>
      </c>
      <c r="U19" s="26">
        <f t="shared" si="4"/>
        <v>0</v>
      </c>
      <c r="V19" s="26">
        <f t="shared" si="4"/>
        <v>0</v>
      </c>
      <c r="W19" s="26">
        <f t="shared" si="4"/>
        <v>0</v>
      </c>
      <c r="X19" s="26">
        <f t="shared" si="4"/>
        <v>0</v>
      </c>
      <c r="Y19" s="26">
        <f t="shared" si="4"/>
        <v>0</v>
      </c>
      <c r="Z19" s="26">
        <f t="shared" si="4"/>
        <v>0</v>
      </c>
      <c r="AA19" s="26">
        <f t="shared" si="4"/>
        <v>534.84480000000099</v>
      </c>
      <c r="AB19" s="26">
        <f t="shared" si="4"/>
        <v>5063.8896000000022</v>
      </c>
      <c r="AC19" s="26">
        <f t="shared" si="4"/>
        <v>5335.1760000000013</v>
      </c>
      <c r="AD19" s="26">
        <f>IF(AND(AD12&gt;$B$34,AD12&lt;$B$33),(AD12-$B$34)*$A$19,(IF(AD12&gt;$B$33,($B$33-$B$34)*$A$19,0)))*AD13</f>
        <v>14451.225599999998</v>
      </c>
      <c r="AE19" s="26">
        <f t="shared" si="4"/>
        <v>14451.225599999998</v>
      </c>
      <c r="AF19" s="26">
        <f t="shared" si="4"/>
        <v>14451.225599999998</v>
      </c>
      <c r="AG19" s="26">
        <f t="shared" si="4"/>
        <v>4652.1551999999992</v>
      </c>
      <c r="AH19" s="26">
        <f t="shared" si="4"/>
        <v>4652.1551999999992</v>
      </c>
    </row>
    <row r="20" spans="1:34" x14ac:dyDescent="0.25">
      <c r="A20" s="40">
        <v>0.32</v>
      </c>
      <c r="B20" s="26">
        <f>IF(B12&gt;$B$33,(B12-$B$33)*$A$20,0)*B13</f>
        <v>0</v>
      </c>
      <c r="C20" s="26">
        <f t="shared" ref="C20:AH20" si="5">IF(C12&gt;$B$33,(C12-$B$33)*$A$20,0)*C13</f>
        <v>0</v>
      </c>
      <c r="D20" s="26">
        <f t="shared" si="5"/>
        <v>0</v>
      </c>
      <c r="E20" s="26">
        <f t="shared" si="5"/>
        <v>0</v>
      </c>
      <c r="F20" s="26">
        <f t="shared" si="5"/>
        <v>0</v>
      </c>
      <c r="G20" s="26">
        <f t="shared" si="5"/>
        <v>0</v>
      </c>
      <c r="H20" s="26">
        <f t="shared" si="5"/>
        <v>0</v>
      </c>
      <c r="I20" s="26">
        <f t="shared" si="5"/>
        <v>0</v>
      </c>
      <c r="J20" s="26">
        <f t="shared" si="5"/>
        <v>0</v>
      </c>
      <c r="K20" s="26">
        <f t="shared" si="5"/>
        <v>0</v>
      </c>
      <c r="L20" s="26">
        <f t="shared" si="5"/>
        <v>0</v>
      </c>
      <c r="M20" s="26">
        <f t="shared" si="5"/>
        <v>0</v>
      </c>
      <c r="N20" s="26">
        <f t="shared" si="5"/>
        <v>0</v>
      </c>
      <c r="O20" s="26">
        <f t="shared" si="5"/>
        <v>0</v>
      </c>
      <c r="P20" s="26">
        <f t="shared" si="5"/>
        <v>0</v>
      </c>
      <c r="Q20" s="26">
        <f t="shared" si="5"/>
        <v>0</v>
      </c>
      <c r="R20" s="26">
        <f t="shared" si="5"/>
        <v>0</v>
      </c>
      <c r="S20" s="26">
        <f t="shared" si="5"/>
        <v>0</v>
      </c>
      <c r="T20" s="26">
        <f t="shared" si="5"/>
        <v>0</v>
      </c>
      <c r="U20" s="26">
        <f t="shared" si="5"/>
        <v>0</v>
      </c>
      <c r="V20" s="26">
        <f t="shared" si="5"/>
        <v>0</v>
      </c>
      <c r="W20" s="26">
        <f t="shared" si="5"/>
        <v>0</v>
      </c>
      <c r="X20" s="26">
        <f t="shared" si="5"/>
        <v>0</v>
      </c>
      <c r="Y20" s="26">
        <f t="shared" si="5"/>
        <v>0</v>
      </c>
      <c r="Z20" s="26">
        <f t="shared" si="5"/>
        <v>0</v>
      </c>
      <c r="AA20" s="26">
        <f t="shared" si="5"/>
        <v>0</v>
      </c>
      <c r="AB20" s="26">
        <f t="shared" si="5"/>
        <v>0</v>
      </c>
      <c r="AC20" s="26">
        <f t="shared" si="5"/>
        <v>0</v>
      </c>
      <c r="AD20" s="26">
        <f t="shared" si="5"/>
        <v>2325.4272000000065</v>
      </c>
      <c r="AE20" s="26">
        <f t="shared" si="5"/>
        <v>8692.4543999999987</v>
      </c>
      <c r="AF20" s="26">
        <f t="shared" si="5"/>
        <v>44260.684799999988</v>
      </c>
      <c r="AG20" s="26">
        <f t="shared" si="5"/>
        <v>0</v>
      </c>
      <c r="AH20" s="26">
        <f t="shared" si="5"/>
        <v>0</v>
      </c>
    </row>
    <row r="21" spans="1:34" ht="30" x14ac:dyDescent="0.25">
      <c r="A21" s="161" t="s">
        <v>74</v>
      </c>
      <c r="B21" s="158">
        <f>SUM(B17:B20)</f>
        <v>4806.4800000000005</v>
      </c>
      <c r="C21" s="158">
        <f t="shared" ref="C21:AH21" si="6">SUM(C17:C20)</f>
        <v>4806.4800000000005</v>
      </c>
      <c r="D21" s="158">
        <f t="shared" si="6"/>
        <v>6713.7312000000002</v>
      </c>
      <c r="E21" s="158">
        <f t="shared" si="6"/>
        <v>6713.7312000000002</v>
      </c>
      <c r="F21" s="158">
        <f t="shared" si="6"/>
        <v>6713.7312000000002</v>
      </c>
      <c r="G21" s="158">
        <f t="shared" si="6"/>
        <v>10891.776</v>
      </c>
      <c r="H21" s="158">
        <f t="shared" si="6"/>
        <v>5937.7728000000006</v>
      </c>
      <c r="I21" s="158">
        <f t="shared" si="6"/>
        <v>7069.2096000000001</v>
      </c>
      <c r="J21" s="158">
        <f t="shared" si="6"/>
        <v>7069.2096000000001</v>
      </c>
      <c r="K21" s="158">
        <f t="shared" si="6"/>
        <v>5937.7728000000006</v>
      </c>
      <c r="L21" s="158">
        <f t="shared" si="6"/>
        <v>5937.7728000000006</v>
      </c>
      <c r="M21" s="158">
        <f t="shared" si="6"/>
        <v>7069.2096000000001</v>
      </c>
      <c r="N21" s="158">
        <f t="shared" si="6"/>
        <v>5937.7728000000006</v>
      </c>
      <c r="O21" s="158">
        <f t="shared" si="6"/>
        <v>7326.249600000001</v>
      </c>
      <c r="P21" s="158">
        <f t="shared" si="6"/>
        <v>7069.2096000000001</v>
      </c>
      <c r="Q21" s="158">
        <f t="shared" si="6"/>
        <v>7069.2096000000001</v>
      </c>
      <c r="R21" s="158">
        <f t="shared" si="6"/>
        <v>7069.2096000000001</v>
      </c>
      <c r="S21" s="158">
        <f t="shared" si="6"/>
        <v>10148.707200000001</v>
      </c>
      <c r="T21" s="158">
        <f t="shared" si="6"/>
        <v>8176.9728000000014</v>
      </c>
      <c r="U21" s="158">
        <f t="shared" si="6"/>
        <v>7782.8159999999998</v>
      </c>
      <c r="V21" s="158">
        <f t="shared" si="6"/>
        <v>7075.5455999999995</v>
      </c>
      <c r="W21" s="158">
        <f t="shared" si="6"/>
        <v>6676.6080000000002</v>
      </c>
      <c r="X21" s="158">
        <f t="shared" si="6"/>
        <v>5937.7728000000006</v>
      </c>
      <c r="Y21" s="158">
        <f t="shared" si="6"/>
        <v>5937.7728000000006</v>
      </c>
      <c r="Z21" s="158">
        <f t="shared" si="6"/>
        <v>7967.5968000000012</v>
      </c>
      <c r="AA21" s="158">
        <f t="shared" si="6"/>
        <v>12168.624000000002</v>
      </c>
      <c r="AB21" s="158">
        <f t="shared" si="6"/>
        <v>16697.668800000003</v>
      </c>
      <c r="AC21" s="158">
        <f t="shared" si="6"/>
        <v>16968.955200000004</v>
      </c>
      <c r="AD21" s="158">
        <f t="shared" si="6"/>
        <v>28410.432000000004</v>
      </c>
      <c r="AE21" s="158">
        <f t="shared" si="6"/>
        <v>34777.459199999998</v>
      </c>
      <c r="AF21" s="158">
        <f t="shared" si="6"/>
        <v>70345.689599999983</v>
      </c>
      <c r="AG21" s="158">
        <f t="shared" si="6"/>
        <v>16285.9344</v>
      </c>
      <c r="AH21" s="158">
        <f t="shared" si="6"/>
        <v>16285.9344</v>
      </c>
    </row>
    <row r="22" spans="1:34" x14ac:dyDescent="0.25">
      <c r="A22" s="40">
        <v>0.22</v>
      </c>
      <c r="B22" s="27">
        <f>IF(B16&gt;$B$32,($B$32*$A$22),(B16*$A$22))</f>
        <v>356.62</v>
      </c>
      <c r="C22" s="27">
        <f>IF(C16&gt;$B$32,($B$32*$A$22),(C16*$A$22))</f>
        <v>356.62</v>
      </c>
      <c r="D22" s="27">
        <f t="shared" ref="D22:AH22" si="7">IF(D16&gt;$B$32,($B$32*$A$22),(D16*$A$22))</f>
        <v>356.62</v>
      </c>
      <c r="E22" s="27">
        <f t="shared" si="7"/>
        <v>356.62</v>
      </c>
      <c r="F22" s="27">
        <f t="shared" si="7"/>
        <v>356.62</v>
      </c>
      <c r="G22" s="27">
        <f t="shared" si="7"/>
        <v>356.62</v>
      </c>
      <c r="H22" s="27">
        <f t="shared" si="7"/>
        <v>356.62</v>
      </c>
      <c r="I22" s="27">
        <f t="shared" si="7"/>
        <v>356.62</v>
      </c>
      <c r="J22" s="27">
        <f t="shared" si="7"/>
        <v>356.62</v>
      </c>
      <c r="K22" s="27">
        <f t="shared" si="7"/>
        <v>356.62</v>
      </c>
      <c r="L22" s="27">
        <f t="shared" si="7"/>
        <v>356.62</v>
      </c>
      <c r="M22" s="27">
        <f t="shared" si="7"/>
        <v>356.62</v>
      </c>
      <c r="N22" s="27">
        <f t="shared" si="7"/>
        <v>356.62</v>
      </c>
      <c r="O22" s="27">
        <f t="shared" si="7"/>
        <v>356.62</v>
      </c>
      <c r="P22" s="27">
        <f t="shared" si="7"/>
        <v>356.62</v>
      </c>
      <c r="Q22" s="27">
        <f t="shared" si="7"/>
        <v>356.62</v>
      </c>
      <c r="R22" s="27">
        <f t="shared" si="7"/>
        <v>356.62</v>
      </c>
      <c r="S22" s="27">
        <f t="shared" si="7"/>
        <v>356.62</v>
      </c>
      <c r="T22" s="27">
        <f t="shared" si="7"/>
        <v>356.62</v>
      </c>
      <c r="U22" s="27">
        <f t="shared" si="7"/>
        <v>356.62</v>
      </c>
      <c r="V22" s="27">
        <f t="shared" si="7"/>
        <v>356.62</v>
      </c>
      <c r="W22" s="27">
        <f t="shared" si="7"/>
        <v>356.62</v>
      </c>
      <c r="X22" s="27">
        <f t="shared" si="7"/>
        <v>356.62</v>
      </c>
      <c r="Y22" s="27">
        <f t="shared" si="7"/>
        <v>356.62</v>
      </c>
      <c r="Z22" s="27">
        <f t="shared" si="7"/>
        <v>356.62</v>
      </c>
      <c r="AA22" s="27">
        <f t="shared" si="7"/>
        <v>356.62</v>
      </c>
      <c r="AB22" s="27">
        <f t="shared" si="7"/>
        <v>356.62</v>
      </c>
      <c r="AC22" s="27">
        <f t="shared" si="7"/>
        <v>356.62</v>
      </c>
      <c r="AD22" s="27">
        <f t="shared" si="7"/>
        <v>356.62</v>
      </c>
      <c r="AE22" s="27">
        <f t="shared" si="7"/>
        <v>356.62</v>
      </c>
      <c r="AF22" s="27">
        <f t="shared" si="7"/>
        <v>356.62</v>
      </c>
      <c r="AG22" s="27">
        <f t="shared" si="7"/>
        <v>356.62</v>
      </c>
      <c r="AH22" s="27">
        <f t="shared" si="7"/>
        <v>356.62</v>
      </c>
    </row>
    <row r="23" spans="1:34" x14ac:dyDescent="0.25">
      <c r="A23" s="40">
        <v>0.24</v>
      </c>
      <c r="B23" s="26">
        <f>IF(AND(B16&gt;$B$32,B16&lt;$B$34),(B16-$B$32)*$A$23,(IF(B16&gt;$B$34,($B$34-$B$32)*$A$23,0)))</f>
        <v>43.92</v>
      </c>
      <c r="C23" s="26">
        <f t="shared" ref="C23:AH23" si="8">IF(AND(C16&gt;$B$32,C16&lt;$B$34),(C16-$B$32)*$A$23,(IF(C16&gt;$B$34,($B$34-$B$32)*$A$23,0)))</f>
        <v>43.92</v>
      </c>
      <c r="D23" s="26">
        <f t="shared" si="8"/>
        <v>202.85759999999993</v>
      </c>
      <c r="E23" s="26">
        <f t="shared" si="8"/>
        <v>202.85759999999993</v>
      </c>
      <c r="F23" s="26">
        <f t="shared" si="8"/>
        <v>202.85759999999993</v>
      </c>
      <c r="G23" s="26">
        <f t="shared" si="8"/>
        <v>551.02799999999991</v>
      </c>
      <c r="H23" s="26">
        <f t="shared" si="8"/>
        <v>138.19439999999997</v>
      </c>
      <c r="I23" s="26">
        <f t="shared" si="8"/>
        <v>232.48080000000002</v>
      </c>
      <c r="J23" s="26">
        <f t="shared" si="8"/>
        <v>232.48080000000002</v>
      </c>
      <c r="K23" s="26">
        <f t="shared" si="8"/>
        <v>138.19439999999997</v>
      </c>
      <c r="L23" s="26">
        <f t="shared" si="8"/>
        <v>138.19439999999997</v>
      </c>
      <c r="M23" s="26">
        <f t="shared" si="8"/>
        <v>232.48080000000002</v>
      </c>
      <c r="N23" s="26">
        <f t="shared" si="8"/>
        <v>138.19439999999997</v>
      </c>
      <c r="O23" s="26">
        <f t="shared" si="8"/>
        <v>253.9008</v>
      </c>
      <c r="P23" s="26">
        <f t="shared" si="8"/>
        <v>232.48080000000002</v>
      </c>
      <c r="Q23" s="26">
        <f t="shared" si="8"/>
        <v>232.48080000000002</v>
      </c>
      <c r="R23" s="26">
        <f t="shared" si="8"/>
        <v>232.48080000000002</v>
      </c>
      <c r="S23" s="26">
        <f t="shared" si="8"/>
        <v>489.10560000000009</v>
      </c>
      <c r="T23" s="26">
        <f t="shared" si="8"/>
        <v>324.79440000000011</v>
      </c>
      <c r="U23" s="26">
        <f t="shared" si="8"/>
        <v>291.94799999999992</v>
      </c>
      <c r="V23" s="26">
        <f t="shared" si="8"/>
        <v>233.00879999999995</v>
      </c>
      <c r="W23" s="26">
        <f t="shared" si="8"/>
        <v>199.76399999999998</v>
      </c>
      <c r="X23" s="26">
        <f t="shared" si="8"/>
        <v>138.19439999999997</v>
      </c>
      <c r="Y23" s="26">
        <f t="shared" si="8"/>
        <v>138.19439999999997</v>
      </c>
      <c r="Z23" s="26">
        <f t="shared" si="8"/>
        <v>307.34640000000002</v>
      </c>
      <c r="AA23" s="26">
        <f t="shared" si="8"/>
        <v>612.86160000000007</v>
      </c>
      <c r="AB23" s="26">
        <f t="shared" si="8"/>
        <v>612.86160000000007</v>
      </c>
      <c r="AC23" s="26">
        <f t="shared" si="8"/>
        <v>612.86160000000007</v>
      </c>
      <c r="AD23" s="26">
        <f t="shared" si="8"/>
        <v>612.86160000000007</v>
      </c>
      <c r="AE23" s="26">
        <f t="shared" si="8"/>
        <v>612.86160000000007</v>
      </c>
      <c r="AF23" s="26">
        <f t="shared" si="8"/>
        <v>612.86160000000007</v>
      </c>
      <c r="AG23" s="26">
        <f t="shared" si="8"/>
        <v>612.86160000000007</v>
      </c>
      <c r="AH23" s="26">
        <f t="shared" si="8"/>
        <v>612.86160000000007</v>
      </c>
    </row>
    <row r="24" spans="1:34" x14ac:dyDescent="0.25">
      <c r="A24" s="40">
        <v>0.28000000000000003</v>
      </c>
      <c r="B24" s="26">
        <f>IF(AND(B16&gt;$B$34,B16&lt;$B$33),(B16-$B$34)*$A$24,(IF(B16&gt;$B$33,($B$33-$B$34)*$A$24,0)))</f>
        <v>0</v>
      </c>
      <c r="C24" s="26">
        <f t="shared" ref="C24:AH24" si="9">IF(AND(C16&gt;$B$34,C16&lt;$B$33),(C16-$B$34)*$A$24,(IF(C16&gt;$B$33,($B$33-$B$34)*$A$24,0)))</f>
        <v>0</v>
      </c>
      <c r="D24" s="26">
        <f t="shared" si="9"/>
        <v>0</v>
      </c>
      <c r="E24" s="26">
        <f t="shared" si="9"/>
        <v>0</v>
      </c>
      <c r="F24" s="26">
        <f t="shared" si="9"/>
        <v>0</v>
      </c>
      <c r="G24" s="26">
        <f t="shared" si="9"/>
        <v>0</v>
      </c>
      <c r="H24" s="26">
        <f t="shared" si="9"/>
        <v>0</v>
      </c>
      <c r="I24" s="26">
        <f t="shared" si="9"/>
        <v>0</v>
      </c>
      <c r="J24" s="26">
        <f t="shared" si="9"/>
        <v>0</v>
      </c>
      <c r="K24" s="26">
        <f t="shared" si="9"/>
        <v>0</v>
      </c>
      <c r="L24" s="26">
        <f t="shared" si="9"/>
        <v>0</v>
      </c>
      <c r="M24" s="26">
        <f t="shared" si="9"/>
        <v>0</v>
      </c>
      <c r="N24" s="26">
        <f t="shared" si="9"/>
        <v>0</v>
      </c>
      <c r="O24" s="26">
        <f t="shared" si="9"/>
        <v>0</v>
      </c>
      <c r="P24" s="26">
        <f t="shared" si="9"/>
        <v>0</v>
      </c>
      <c r="Q24" s="26">
        <f t="shared" si="9"/>
        <v>0</v>
      </c>
      <c r="R24" s="26">
        <f t="shared" si="9"/>
        <v>0</v>
      </c>
      <c r="S24" s="26">
        <f t="shared" si="9"/>
        <v>0</v>
      </c>
      <c r="T24" s="26">
        <f t="shared" si="9"/>
        <v>0</v>
      </c>
      <c r="U24" s="26">
        <f t="shared" si="9"/>
        <v>0</v>
      </c>
      <c r="V24" s="26">
        <f t="shared" si="9"/>
        <v>0</v>
      </c>
      <c r="W24" s="26">
        <f t="shared" si="9"/>
        <v>0</v>
      </c>
      <c r="X24" s="26">
        <f t="shared" si="9"/>
        <v>0</v>
      </c>
      <c r="Y24" s="26">
        <f t="shared" si="9"/>
        <v>0</v>
      </c>
      <c r="Z24" s="26">
        <f t="shared" si="9"/>
        <v>0</v>
      </c>
      <c r="AA24" s="26">
        <f t="shared" si="9"/>
        <v>44.570400000000085</v>
      </c>
      <c r="AB24" s="26">
        <f t="shared" si="9"/>
        <v>421.99080000000021</v>
      </c>
      <c r="AC24" s="26">
        <f t="shared" si="9"/>
        <v>444.59800000000013</v>
      </c>
      <c r="AD24" s="26">
        <f t="shared" si="9"/>
        <v>1204.2687999999998</v>
      </c>
      <c r="AE24" s="26">
        <f t="shared" si="9"/>
        <v>1204.2687999999998</v>
      </c>
      <c r="AF24" s="26">
        <f t="shared" si="9"/>
        <v>1204.2687999999998</v>
      </c>
      <c r="AG24" s="26">
        <f t="shared" si="9"/>
        <v>387.67959999999994</v>
      </c>
      <c r="AH24" s="26">
        <f t="shared" si="9"/>
        <v>387.67959999999994</v>
      </c>
    </row>
    <row r="25" spans="1:34" x14ac:dyDescent="0.25">
      <c r="A25" s="40">
        <v>0.32</v>
      </c>
      <c r="B25" s="26">
        <f>IF(B16&gt;$B$33,(B16-$B$33)*$A$25,0)</f>
        <v>0</v>
      </c>
      <c r="C25" s="26">
        <f t="shared" ref="C25:AH25" si="10">IF(C16&gt;$B$33,(C16-$B$33)*$A$25,0)</f>
        <v>0</v>
      </c>
      <c r="D25" s="26">
        <f t="shared" si="10"/>
        <v>0</v>
      </c>
      <c r="E25" s="26">
        <f t="shared" si="10"/>
        <v>0</v>
      </c>
      <c r="F25" s="26">
        <f t="shared" si="10"/>
        <v>0</v>
      </c>
      <c r="G25" s="26">
        <f t="shared" si="10"/>
        <v>0</v>
      </c>
      <c r="H25" s="26">
        <f t="shared" si="10"/>
        <v>0</v>
      </c>
      <c r="I25" s="26">
        <f t="shared" si="10"/>
        <v>0</v>
      </c>
      <c r="J25" s="26">
        <f t="shared" si="10"/>
        <v>0</v>
      </c>
      <c r="K25" s="26">
        <f t="shared" si="10"/>
        <v>0</v>
      </c>
      <c r="L25" s="26">
        <f t="shared" si="10"/>
        <v>0</v>
      </c>
      <c r="M25" s="26">
        <f t="shared" si="10"/>
        <v>0</v>
      </c>
      <c r="N25" s="26">
        <f t="shared" si="10"/>
        <v>0</v>
      </c>
      <c r="O25" s="26">
        <f t="shared" si="10"/>
        <v>0</v>
      </c>
      <c r="P25" s="26">
        <f t="shared" si="10"/>
        <v>0</v>
      </c>
      <c r="Q25" s="26">
        <f t="shared" si="10"/>
        <v>0</v>
      </c>
      <c r="R25" s="26">
        <f t="shared" si="10"/>
        <v>0</v>
      </c>
      <c r="S25" s="26">
        <f t="shared" si="10"/>
        <v>0</v>
      </c>
      <c r="T25" s="26">
        <f t="shared" si="10"/>
        <v>0</v>
      </c>
      <c r="U25" s="26">
        <f t="shared" si="10"/>
        <v>0</v>
      </c>
      <c r="V25" s="26">
        <f t="shared" si="10"/>
        <v>0</v>
      </c>
      <c r="W25" s="26">
        <f t="shared" si="10"/>
        <v>0</v>
      </c>
      <c r="X25" s="26">
        <f t="shared" si="10"/>
        <v>0</v>
      </c>
      <c r="Y25" s="26">
        <f t="shared" si="10"/>
        <v>0</v>
      </c>
      <c r="Z25" s="26">
        <f t="shared" si="10"/>
        <v>0</v>
      </c>
      <c r="AA25" s="26">
        <f t="shared" si="10"/>
        <v>0</v>
      </c>
      <c r="AB25" s="26">
        <f t="shared" si="10"/>
        <v>0</v>
      </c>
      <c r="AC25" s="26">
        <f t="shared" si="10"/>
        <v>0</v>
      </c>
      <c r="AD25" s="26">
        <f t="shared" si="10"/>
        <v>193.78560000000056</v>
      </c>
      <c r="AE25" s="26">
        <f t="shared" si="10"/>
        <v>724.37119999999993</v>
      </c>
      <c r="AF25" s="26">
        <f t="shared" si="10"/>
        <v>3688.3903999999993</v>
      </c>
      <c r="AG25" s="26">
        <f t="shared" si="10"/>
        <v>0</v>
      </c>
      <c r="AH25" s="26">
        <f t="shared" si="10"/>
        <v>0</v>
      </c>
    </row>
    <row r="26" spans="1:34" ht="15.75" thickBot="1" x14ac:dyDescent="0.3">
      <c r="A26" s="166" t="s">
        <v>72</v>
      </c>
      <c r="B26" s="167">
        <f>SUM(B22:B25)</f>
        <v>400.54</v>
      </c>
      <c r="C26" s="167">
        <f t="shared" ref="C26:AH26" si="11">SUM(C22:C25)</f>
        <v>400.54</v>
      </c>
      <c r="D26" s="167">
        <f t="shared" si="11"/>
        <v>559.47759999999994</v>
      </c>
      <c r="E26" s="167">
        <f t="shared" si="11"/>
        <v>559.47759999999994</v>
      </c>
      <c r="F26" s="167">
        <f t="shared" si="11"/>
        <v>559.47759999999994</v>
      </c>
      <c r="G26" s="167">
        <f t="shared" si="11"/>
        <v>907.64799999999991</v>
      </c>
      <c r="H26" s="167">
        <f t="shared" si="11"/>
        <v>494.81439999999998</v>
      </c>
      <c r="I26" s="167">
        <f t="shared" si="11"/>
        <v>589.10080000000005</v>
      </c>
      <c r="J26" s="167">
        <f t="shared" si="11"/>
        <v>589.10080000000005</v>
      </c>
      <c r="K26" s="167">
        <f t="shared" si="11"/>
        <v>494.81439999999998</v>
      </c>
      <c r="L26" s="167">
        <f t="shared" si="11"/>
        <v>494.81439999999998</v>
      </c>
      <c r="M26" s="167">
        <f t="shared" si="11"/>
        <v>589.10080000000005</v>
      </c>
      <c r="N26" s="167">
        <f t="shared" si="11"/>
        <v>494.81439999999998</v>
      </c>
      <c r="O26" s="167">
        <f t="shared" si="11"/>
        <v>610.52080000000001</v>
      </c>
      <c r="P26" s="167">
        <f t="shared" si="11"/>
        <v>589.10080000000005</v>
      </c>
      <c r="Q26" s="167">
        <f t="shared" si="11"/>
        <v>589.10080000000005</v>
      </c>
      <c r="R26" s="167">
        <f t="shared" si="11"/>
        <v>589.10080000000005</v>
      </c>
      <c r="S26" s="167">
        <f t="shared" si="11"/>
        <v>845.7256000000001</v>
      </c>
      <c r="T26" s="167">
        <f t="shared" si="11"/>
        <v>681.41440000000011</v>
      </c>
      <c r="U26" s="167">
        <f t="shared" si="11"/>
        <v>648.56799999999998</v>
      </c>
      <c r="V26" s="167">
        <f t="shared" si="11"/>
        <v>589.62879999999996</v>
      </c>
      <c r="W26" s="167">
        <f t="shared" si="11"/>
        <v>556.38400000000001</v>
      </c>
      <c r="X26" s="167">
        <f t="shared" si="11"/>
        <v>494.81439999999998</v>
      </c>
      <c r="Y26" s="167">
        <f t="shared" si="11"/>
        <v>494.81439999999998</v>
      </c>
      <c r="Z26" s="167">
        <f t="shared" si="11"/>
        <v>663.96640000000002</v>
      </c>
      <c r="AA26" s="167">
        <f t="shared" si="11"/>
        <v>1014.0520000000001</v>
      </c>
      <c r="AB26" s="167">
        <f t="shared" si="11"/>
        <v>1391.4724000000003</v>
      </c>
      <c r="AC26" s="167">
        <f t="shared" si="11"/>
        <v>1414.0796000000003</v>
      </c>
      <c r="AD26" s="167">
        <f t="shared" si="11"/>
        <v>2367.5360000000005</v>
      </c>
      <c r="AE26" s="167">
        <f t="shared" si="11"/>
        <v>2898.1215999999999</v>
      </c>
      <c r="AF26" s="167">
        <f t="shared" si="11"/>
        <v>5862.1407999999992</v>
      </c>
      <c r="AG26" s="167">
        <f t="shared" si="11"/>
        <v>1357.1612</v>
      </c>
      <c r="AH26" s="167">
        <f t="shared" si="11"/>
        <v>1357.1612</v>
      </c>
    </row>
    <row r="27" spans="1:34" x14ac:dyDescent="0.25">
      <c r="A27" s="164" t="s">
        <v>73</v>
      </c>
      <c r="B27" s="165">
        <f>B21+B26</f>
        <v>5207.0200000000004</v>
      </c>
      <c r="C27" s="165">
        <f t="shared" ref="C27:AH27" si="12">C21+C26</f>
        <v>5207.0200000000004</v>
      </c>
      <c r="D27" s="165">
        <f t="shared" si="12"/>
        <v>7273.2088000000003</v>
      </c>
      <c r="E27" s="165">
        <f t="shared" si="12"/>
        <v>7273.2088000000003</v>
      </c>
      <c r="F27" s="165">
        <f t="shared" si="12"/>
        <v>7273.2088000000003</v>
      </c>
      <c r="G27" s="165">
        <f t="shared" si="12"/>
        <v>11799.423999999999</v>
      </c>
      <c r="H27" s="165">
        <f t="shared" si="12"/>
        <v>6432.5872000000008</v>
      </c>
      <c r="I27" s="165">
        <f t="shared" si="12"/>
        <v>7658.3104000000003</v>
      </c>
      <c r="J27" s="165">
        <f t="shared" si="12"/>
        <v>7658.3104000000003</v>
      </c>
      <c r="K27" s="165">
        <f t="shared" si="12"/>
        <v>6432.5872000000008</v>
      </c>
      <c r="L27" s="165">
        <f t="shared" si="12"/>
        <v>6432.5872000000008</v>
      </c>
      <c r="M27" s="165">
        <f t="shared" si="12"/>
        <v>7658.3104000000003</v>
      </c>
      <c r="N27" s="165">
        <f t="shared" si="12"/>
        <v>6432.5872000000008</v>
      </c>
      <c r="O27" s="165">
        <f t="shared" si="12"/>
        <v>7936.7704000000012</v>
      </c>
      <c r="P27" s="165">
        <f t="shared" si="12"/>
        <v>7658.3104000000003</v>
      </c>
      <c r="Q27" s="165">
        <f t="shared" si="12"/>
        <v>7658.3104000000003</v>
      </c>
      <c r="R27" s="165">
        <f t="shared" si="12"/>
        <v>7658.3104000000003</v>
      </c>
      <c r="S27" s="165">
        <f t="shared" si="12"/>
        <v>10994.4328</v>
      </c>
      <c r="T27" s="165">
        <f t="shared" si="12"/>
        <v>8858.387200000001</v>
      </c>
      <c r="U27" s="165">
        <f t="shared" si="12"/>
        <v>8431.384</v>
      </c>
      <c r="V27" s="165">
        <f t="shared" si="12"/>
        <v>7665.1743999999999</v>
      </c>
      <c r="W27" s="165">
        <f t="shared" si="12"/>
        <v>7232.9920000000002</v>
      </c>
      <c r="X27" s="165">
        <f t="shared" si="12"/>
        <v>6432.5872000000008</v>
      </c>
      <c r="Y27" s="165">
        <f t="shared" si="12"/>
        <v>6432.5872000000008</v>
      </c>
      <c r="Z27" s="165">
        <f t="shared" si="12"/>
        <v>8631.5632000000005</v>
      </c>
      <c r="AA27" s="165">
        <f t="shared" si="12"/>
        <v>13182.676000000001</v>
      </c>
      <c r="AB27" s="165">
        <f t="shared" si="12"/>
        <v>18089.141200000002</v>
      </c>
      <c r="AC27" s="165">
        <f t="shared" si="12"/>
        <v>18383.034800000005</v>
      </c>
      <c r="AD27" s="165">
        <f t="shared" si="12"/>
        <v>30777.968000000004</v>
      </c>
      <c r="AE27" s="165">
        <f t="shared" si="12"/>
        <v>37675.580799999996</v>
      </c>
      <c r="AF27" s="165">
        <f t="shared" si="12"/>
        <v>76207.830399999977</v>
      </c>
      <c r="AG27" s="165">
        <f t="shared" si="12"/>
        <v>17643.095600000001</v>
      </c>
      <c r="AH27" s="165">
        <f t="shared" si="12"/>
        <v>17643.095600000001</v>
      </c>
    </row>
    <row r="32" spans="1:34" x14ac:dyDescent="0.25">
      <c r="A32" t="s">
        <v>53</v>
      </c>
      <c r="B32" s="42">
        <f>'Cálculo 1º Ano'!B32</f>
        <v>1621</v>
      </c>
    </row>
    <row r="33" spans="1:2" x14ac:dyDescent="0.25">
      <c r="A33" t="s">
        <v>54</v>
      </c>
      <c r="B33" s="42">
        <f>'Cálculo 1º Ano'!B33</f>
        <v>8475.5499999999993</v>
      </c>
    </row>
    <row r="34" spans="1:2" x14ac:dyDescent="0.25">
      <c r="A34" t="s">
        <v>57</v>
      </c>
      <c r="B34" s="42">
        <f>'Cálculo 1º Ano'!B34</f>
        <v>4174.59</v>
      </c>
    </row>
    <row r="35" spans="1:2" x14ac:dyDescent="0.25">
      <c r="A35" s="28">
        <v>0.11</v>
      </c>
      <c r="B35" t="str">
        <f>'Cálculo 1º Ano'!B35</f>
        <v>ATÉ R$ 1.621,00</v>
      </c>
    </row>
    <row r="36" spans="1:2" x14ac:dyDescent="0.25">
      <c r="A36" s="28">
        <v>0.12</v>
      </c>
      <c r="B36" t="str">
        <f>'Cálculo 1º Ano'!B36</f>
        <v>R$ 1.621,01 A R$ 4.174,58</v>
      </c>
    </row>
    <row r="37" spans="1:2" x14ac:dyDescent="0.25">
      <c r="A37" s="28">
        <v>0.14000000000000001</v>
      </c>
      <c r="B37" t="str">
        <f>'Cálculo 1º Ano'!B37</f>
        <v>R$ 4.174,59 A R$ 8.475,55</v>
      </c>
    </row>
    <row r="38" spans="1:2" x14ac:dyDescent="0.25">
      <c r="A38" s="28">
        <v>0.16</v>
      </c>
      <c r="B38" t="str">
        <f>'Cálculo 1º Ano'!B38</f>
        <v>ACIMA DE R$ 8.475,55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PARC VENC - 1º ANO</vt:lpstr>
      <vt:lpstr>PARC VENC - 2º ANO</vt:lpstr>
      <vt:lpstr>PARC VENC - 3º ANO</vt:lpstr>
      <vt:lpstr>Cálculo 1º Ano</vt:lpstr>
      <vt:lpstr>Cálculo 2º Ano</vt:lpstr>
      <vt:lpstr>Cálculo 3º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candriosa</dc:creator>
  <cp:lastModifiedBy>Amanda Ranyele Sousa e Silva</cp:lastModifiedBy>
  <cp:lastPrinted>2025-01-31T15:37:31Z</cp:lastPrinted>
  <dcterms:created xsi:type="dcterms:W3CDTF">2015-10-08T17:49:23Z</dcterms:created>
  <dcterms:modified xsi:type="dcterms:W3CDTF">2026-01-19T19:35:52Z</dcterms:modified>
</cp:coreProperties>
</file>