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2"/>
  </bookViews>
  <sheets>
    <sheet name="planilha" sheetId="1" r:id="rId1"/>
    <sheet name="resumo" sheetId="2" r:id="rId2"/>
    <sheet name="cronograma" sheetId="3" r:id="rId3"/>
  </sheets>
  <definedNames>
    <definedName name="_xlnm.Print_Area" localSheetId="2">'cronograma'!$A$1:$G$38</definedName>
    <definedName name="_xlnm.Print_Area" localSheetId="0">'planilha'!$A$1:$G$107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<sst xmlns="http://schemas.openxmlformats.org/spreadsheetml/2006/main" count="354" uniqueCount="258">
  <si>
    <t>un</t>
  </si>
  <si>
    <t>Projeto executivo de arquitetura em formato A1</t>
  </si>
  <si>
    <t>m²</t>
  </si>
  <si>
    <t>m</t>
  </si>
  <si>
    <t>cj</t>
  </si>
  <si>
    <t>m³</t>
  </si>
  <si>
    <t>unxmês</t>
  </si>
  <si>
    <t>Tapume móvel para fechamento de áreas</t>
  </si>
  <si>
    <t>Montagem e desmontagem de andaime torre metálica com altura até 10 m</t>
  </si>
  <si>
    <t>mxmês</t>
  </si>
  <si>
    <t>Andaime torre metálico (1,5 x 1,5 m) com piso metálico</t>
  </si>
  <si>
    <t>Placa de identificação para obra</t>
  </si>
  <si>
    <t>Demolição manual de forro qualquer, inclusive sistema de fixação/tarugamento</t>
  </si>
  <si>
    <t>Transporte manual horizontal e/ou vertical de entulho até o local de despejo - ensacado</t>
  </si>
  <si>
    <t>Remoção de entulho de obra com caçamba metálica - gesso e/ou dry wall</t>
  </si>
  <si>
    <t>Alvenaria de bloco cerâmico de vedação, uso revestido, de 9 cm</t>
  </si>
  <si>
    <t>Vergas, contravergas e pilaretes de concreto armado</t>
  </si>
  <si>
    <t>Tela galvanizada para fixação de alvenaria com dimensão de 17x50cm</t>
  </si>
  <si>
    <t>Chapisco</t>
  </si>
  <si>
    <t>Emboço desempenado com espuma de poliéster</t>
  </si>
  <si>
    <t>Reboco</t>
  </si>
  <si>
    <t>Reparos em piso de granilite - estucamento e polimento</t>
  </si>
  <si>
    <t>Forro em painéis de gesso acartonado, com espessura de 12,5 mm, fixo</t>
  </si>
  <si>
    <t>Ferragem completa com maçaneta tipo alavanca para porta externa com 1 folha</t>
  </si>
  <si>
    <t>Mola aérea para porta, com esforço acima de 50 kg até 60 kg</t>
  </si>
  <si>
    <t>Massa corrida a base de PVA</t>
  </si>
  <si>
    <t>Massa corrida à base de resina acrílica</t>
  </si>
  <si>
    <t>Tinta acrílica antimofo em massa, inclusive preparo</t>
  </si>
  <si>
    <t>Esmalte em superfície de madeira, inclusive preparo</t>
  </si>
  <si>
    <t>Eletroduto de PVC corrugado flexível leve, diâmetro externo de 20 mm</t>
  </si>
  <si>
    <t>Eletroduto de PVC corrugado flexível leve, diâmetro externo de 25 mm</t>
  </si>
  <si>
    <t>Conector terminal tipo BNC para cabo coaxial tipo RG 59</t>
  </si>
  <si>
    <t>Cabo coaxial tipo RG 6</t>
  </si>
  <si>
    <t>Cabo para rede U/UTP 23 AWG com 4 pares - categoria 6A</t>
  </si>
  <si>
    <t>Tomada RJ 45 para rede de dados, com placa</t>
  </si>
  <si>
    <t>Interruptor com 2 teclas simples e placa</t>
  </si>
  <si>
    <t>Caixa em PVC de 4´ x 2´</t>
  </si>
  <si>
    <t>Caixa em PVC de 4´ x 4´</t>
  </si>
  <si>
    <t>Aquecedor de passagem elétrico individual, baixa pressão, 5.100 W / 127 V ou 5.200 W / 220 V</t>
  </si>
  <si>
    <t>Lavatório de louça pequeno com coluna suspensa - linha especial</t>
  </si>
  <si>
    <t>Torneira volante tipo alavanca</t>
  </si>
  <si>
    <t>Ducha higiênica cromada</t>
  </si>
  <si>
    <t>Sifão de metal cromado de 1´ x 1 1/2´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</si>
  <si>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</si>
  <si>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</si>
  <si>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</si>
  <si>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</si>
  <si>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</si>
  <si>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</si>
  <si>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Válvula de descarga antivandalismo, DN= 1 1/2´</t>
  </si>
  <si>
    <t>Caixa sifonada de PVC rígido de 150 x 150 x 50 mm, com grelha</t>
  </si>
  <si>
    <t>Limpeza final da obra</t>
  </si>
  <si>
    <t>Tomada para TV, tipo pino Jack, com placa</t>
  </si>
  <si>
    <t>OBRA:</t>
  </si>
  <si>
    <t xml:space="preserve">LOCAL:                    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</si>
  <si>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</si>
  <si>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</si>
  <si>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</si>
  <si>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</si>
  <si>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</si>
  <si>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</si>
  <si>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</si>
  <si>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TOTAL</t>
  </si>
  <si>
    <t>TOTAL GERAL</t>
  </si>
  <si>
    <t>LOCAL:</t>
  </si>
  <si>
    <t>RESUMO DA PLANILHA</t>
  </si>
  <si>
    <t xml:space="preserve">Item </t>
  </si>
  <si>
    <t>Descrição dos Serviços</t>
  </si>
  <si>
    <t>Valor Total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</si>
  <si>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</si>
  <si>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</si>
  <si>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</si>
  <si>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</si>
  <si>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</si>
  <si>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deposito - área mínima de 13,80 m²</t>
  </si>
  <si>
    <t>02.03.110</t>
  </si>
  <si>
    <t>02.05.060</t>
  </si>
  <si>
    <t>02.05.200</t>
  </si>
  <si>
    <t>02.08.020</t>
  </si>
  <si>
    <t>03.08.040</t>
  </si>
  <si>
    <t>05.04.060</t>
  </si>
  <si>
    <t>05.07.070</t>
  </si>
  <si>
    <t>14.04.200</t>
  </si>
  <si>
    <t>14.20.010</t>
  </si>
  <si>
    <t>14.40.100</t>
  </si>
  <si>
    <t>17.02.020</t>
  </si>
  <si>
    <t>17.02.140</t>
  </si>
  <si>
    <t>17.02.220</t>
  </si>
  <si>
    <t>17.40.010</t>
  </si>
  <si>
    <t>21.10.050</t>
  </si>
  <si>
    <t>22.02.030</t>
  </si>
  <si>
    <t>23.04.110</t>
  </si>
  <si>
    <t>28.01.020</t>
  </si>
  <si>
    <t>28.01.160</t>
  </si>
  <si>
    <t>33.02.060</t>
  </si>
  <si>
    <t>33.02.080</t>
  </si>
  <si>
    <t>33.10.030</t>
  </si>
  <si>
    <t>33.12.010</t>
  </si>
  <si>
    <t>38.04.020</t>
  </si>
  <si>
    <t>38.04.040</t>
  </si>
  <si>
    <t>38.19.020</t>
  </si>
  <si>
    <t>38.19.030</t>
  </si>
  <si>
    <t>39.09.010</t>
  </si>
  <si>
    <t>39.18.100</t>
  </si>
  <si>
    <t>39.18.120</t>
  </si>
  <si>
    <t>40.05.040</t>
  </si>
  <si>
    <t>40.07.010</t>
  </si>
  <si>
    <t>40.07.020</t>
  </si>
  <si>
    <t>43.03.210</t>
  </si>
  <si>
    <t>44.01.160</t>
  </si>
  <si>
    <t>44.03.300</t>
  </si>
  <si>
    <t>44.03.360</t>
  </si>
  <si>
    <t>44.20.220</t>
  </si>
  <si>
    <t>46.01.020</t>
  </si>
  <si>
    <t>46.01.030</t>
  </si>
  <si>
    <t>46.01.050</t>
  </si>
  <si>
    <t>46.02.050</t>
  </si>
  <si>
    <t>46.02.060</t>
  </si>
  <si>
    <t>46.02.070</t>
  </si>
  <si>
    <t>47.04.050</t>
  </si>
  <si>
    <t>49.01.030</t>
  </si>
  <si>
    <t>55.01.020</t>
  </si>
  <si>
    <t>69.20.340</t>
  </si>
  <si>
    <t>Porta em laminado fenólico melamínico com acabamento liso, batente de madeira sem revestimento - 90 x 210 cm</t>
  </si>
  <si>
    <t>Climatização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</si>
  <si>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</si>
  <si>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</si>
  <si>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</si>
  <si>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</si>
  <si>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40.04.096</t>
  </si>
  <si>
    <t xml:space="preserve">BDI </t>
  </si>
  <si>
    <t>1.1</t>
  </si>
  <si>
    <t>1.2</t>
  </si>
  <si>
    <t>2.1</t>
  </si>
  <si>
    <t>2.2</t>
  </si>
  <si>
    <t>2.3</t>
  </si>
  <si>
    <t>2.4</t>
  </si>
  <si>
    <t>3.1</t>
  </si>
  <si>
    <t>3.6</t>
  </si>
  <si>
    <t>3.7</t>
  </si>
  <si>
    <t>01.17.031</t>
  </si>
  <si>
    <t>01.17.151</t>
  </si>
  <si>
    <t>Projeto executivo de climatização em formato A1</t>
  </si>
  <si>
    <t>Rodapé de poliestireno de 7 cm</t>
  </si>
  <si>
    <t>Eletroduto galvanizado, médio de 1/2´ - com acessórios</t>
  </si>
  <si>
    <t>Eletroduto galvanizado, médio de 3/4´ - com acessórios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</si>
  <si>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</si>
  <si>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</si>
  <si>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</si>
  <si>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</si>
  <si>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1.0</t>
  </si>
  <si>
    <t>2.0</t>
  </si>
  <si>
    <t>3.0</t>
  </si>
  <si>
    <t>4.0</t>
  </si>
  <si>
    <t>5.0</t>
  </si>
  <si>
    <t>6.0</t>
  </si>
  <si>
    <t>6.2</t>
  </si>
  <si>
    <t>7.0</t>
  </si>
  <si>
    <t>8.0</t>
  </si>
  <si>
    <t>9.0</t>
  </si>
  <si>
    <t xml:space="preserve">Serviço técnico especializado </t>
  </si>
  <si>
    <t>Início, apoio e administração da obra</t>
  </si>
  <si>
    <t>Demolição, Transporte e Serviço em Solo</t>
  </si>
  <si>
    <t>Revestimentos</t>
  </si>
  <si>
    <t>Pintura</t>
  </si>
  <si>
    <t>Limpeza e arremate</t>
  </si>
  <si>
    <t>2.5</t>
  </si>
  <si>
    <t>10.0</t>
  </si>
  <si>
    <t>4.1</t>
  </si>
  <si>
    <t>4.2</t>
  </si>
  <si>
    <t>4.3</t>
  </si>
  <si>
    <t>4.4</t>
  </si>
  <si>
    <t>5.1</t>
  </si>
  <si>
    <t>2.6</t>
  </si>
  <si>
    <t>2.7</t>
  </si>
  <si>
    <t>Com001</t>
  </si>
  <si>
    <t>Hidráulica</t>
  </si>
  <si>
    <t>Alvenaria e elemento divisor</t>
  </si>
  <si>
    <t>6.3</t>
  </si>
  <si>
    <t>6.4</t>
  </si>
  <si>
    <t>2.14</t>
  </si>
  <si>
    <t>1.3</t>
  </si>
  <si>
    <t>Projeto ASBUILT/Data book para reformas de até 1000 m2</t>
  </si>
  <si>
    <t>5.2</t>
  </si>
  <si>
    <t>5.3</t>
  </si>
  <si>
    <t>Elétrica e complementos</t>
  </si>
  <si>
    <t>Forro</t>
  </si>
  <si>
    <t>6.1</t>
  </si>
  <si>
    <t>6.5</t>
  </si>
  <si>
    <t>Reforma de complementação em áreas do ambulatório e uti-adulto - Hospital Dr. Manoel Bifulco</t>
  </si>
  <si>
    <t>Rua Ângelo de Cândia, 541 - São Mateus - São Paulo/SP</t>
  </si>
  <si>
    <t>Com002</t>
  </si>
  <si>
    <t>TCU A. 2622/2013</t>
  </si>
  <si>
    <t>Administração local, mobilização e desmobilização</t>
  </si>
  <si>
    <t>vb</t>
  </si>
  <si>
    <t>Portas e acessórios</t>
  </si>
  <si>
    <t>Porta emABS 12mm, sistema fechamento por gravidade, aço inox 304, visor em policarbonato transparente 3mm, para choque , para vão de 1,50m x 2,15m. Ref Multiflex 1420</t>
  </si>
  <si>
    <t>7.1</t>
  </si>
  <si>
    <t>8.1</t>
  </si>
  <si>
    <t>8.2</t>
  </si>
  <si>
    <t>8.3</t>
  </si>
  <si>
    <t>8.4</t>
  </si>
  <si>
    <t>Com003</t>
  </si>
  <si>
    <t>Suporte para fixação de TV em parede, para TV de até 60", tetra articulado, articulação a pistão. Ref ELG F500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</si>
  <si>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</si>
  <si>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</si>
  <si>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</si>
  <si>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</si>
  <si>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</si>
  <si>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</si>
  <si>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</si>
  <si>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</si>
  <si>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</si>
  <si>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</si>
  <si>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</si>
  <si>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</si>
  <si>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</si>
  <si>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</si>
  <si>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</si>
  <si>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Com004</t>
  </si>
  <si>
    <t>Mão de obra e materiais complementares para instalação de 2 expurgos em inox, 1 lava pés e 1 decantador de gesso.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</si>
  <si>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</si>
  <si>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</si>
  <si>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</si>
  <si>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</si>
  <si>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</si>
  <si>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</si>
  <si>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</si>
  <si>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</si>
  <si>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</si>
  <si>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</si>
  <si>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</si>
  <si>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</si>
  <si>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</si>
  <si>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</si>
  <si>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11.0</t>
  </si>
  <si>
    <t>11.1</t>
  </si>
  <si>
    <t>11.2</t>
  </si>
  <si>
    <t>11.3</t>
  </si>
  <si>
    <t>11.4</t>
  </si>
  <si>
    <t>11.5</t>
  </si>
  <si>
    <t>11.6</t>
  </si>
  <si>
    <t>12.0</t>
  </si>
  <si>
    <t>12.1</t>
  </si>
  <si>
    <t>Cot003</t>
  </si>
  <si>
    <t>Readequação do sistema de insuflamento e aquecimento de duto de ar para UTI Isolamento. Inluindo exaustor, dutos, difusores, dutos flexível, colarinho, grelhas e acessórios para WC UTI Ref AXC250 e sistema de resistências para aquecimento com quadro de inter travamento.</t>
  </si>
  <si>
    <t>Cot004</t>
  </si>
  <si>
    <t>Fornecimento e instalação de sistema de exaustão para UTI (banheiro e copa) e grelha para renovação de ar sala ADM.</t>
  </si>
  <si>
    <t>Cot005</t>
  </si>
  <si>
    <t>Fornecimento e instalação de ar condicionado para salas de  Procedimento e RPA. Incluindo dois equipamentos SPLIT Hi Wall 3,0 TR cada, ref TROX; dutos em chapa, isolamento, difusores, grelhas, dampers, caixa de mistura de ar, tomada de ar externo, interligação frigorífica entre condensadora e evaporadora em cobre, isolamento, interligações elétricas, fixação de equipamentos, coxins de neoprene, carga de gás, start up, testes, regulagens.</t>
  </si>
  <si>
    <t>Cot006</t>
  </si>
  <si>
    <t>Split Hi Wall, ciclo quente e frio de 18.000 Btu/h</t>
  </si>
  <si>
    <t>BDI</t>
  </si>
  <si>
    <t>Modelo de Planilha de Proposta de Preço - Anexo VI</t>
  </si>
  <si>
    <t>Modelo de Cronograma Físico Financeiro - Anexo VII</t>
  </si>
  <si>
    <t>30 dias</t>
  </si>
  <si>
    <t>60 dias</t>
  </si>
  <si>
    <t>80 dias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</si>
</sst>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(* #,##0.00_);_(* \(#,##0.00\);_(* &quot;-&quot;??_);_(@_)"/>
    <numFmt numFmtId="169" formatCode="00\ 00\ 00"/>
    <numFmt numFmtId="170" formatCode="#,##0_ ;\-#,##0\ "/>
    <numFmt numFmtId="171" formatCode="[$-416]dddd\,\ d&quot; de &quot;mmmm&quot; de &quot;yyyy"/>
    <numFmt numFmtId="172" formatCode="0.000000"/>
    <numFmt numFmtId="173" formatCode="#,##0.00_ ;\-#,##0.00\ 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匠牥晩視敤††††††††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8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8" fontId="1" fillId="0" borderId="0" xfId="45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8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4" fontId="2" fillId="0" borderId="16" xfId="45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8" fontId="3" fillId="0" borderId="0" xfId="0" applyNumberFormat="1" applyFont="1" applyAlignment="1" applyProtection="1">
      <alignment vertical="center"/>
      <protection hidden="1"/>
    </xf>
    <xf numFmtId="0" fontId="26" fillId="33" borderId="15" xfId="0" applyFont="1" applyFill="1" applyBorder="1" applyAlignment="1">
      <alignment vertical="center"/>
    </xf>
    <xf numFmtId="4" fontId="26" fillId="33" borderId="15" xfId="0" applyNumberFormat="1" applyFont="1" applyFill="1" applyBorder="1" applyAlignment="1">
      <alignment horizontal="right" vertical="center"/>
    </xf>
    <xf numFmtId="0" fontId="4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right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9" fontId="0" fillId="34" borderId="15" xfId="0" applyNumberFormat="1" applyFill="1" applyBorder="1" applyAlignment="1" applyProtection="1">
      <alignment horizontal="center"/>
      <protection hidden="1"/>
    </xf>
    <xf numFmtId="44" fontId="8" fillId="0" borderId="19" xfId="45" applyFont="1" applyBorder="1" applyAlignment="1" applyProtection="1">
      <alignment horizontal="right" vertical="center"/>
      <protection hidden="1"/>
    </xf>
    <xf numFmtId="44" fontId="6" fillId="35" borderId="19" xfId="45" applyFont="1" applyFill="1" applyBorder="1" applyAlignment="1" applyProtection="1">
      <alignment horizontal="right"/>
      <protection hidden="1"/>
    </xf>
    <xf numFmtId="44" fontId="6" fillId="35" borderId="20" xfId="45" applyFont="1" applyFill="1" applyBorder="1" applyAlignment="1" applyProtection="1">
      <alignment horizontal="right"/>
      <protection hidden="1"/>
    </xf>
    <xf numFmtId="9" fontId="0" fillId="12" borderId="15" xfId="0" applyNumberFormat="1" applyFill="1" applyBorder="1" applyAlignment="1" applyProtection="1">
      <alignment horizontal="center" wrapText="1"/>
      <protection hidden="1"/>
    </xf>
    <xf numFmtId="168" fontId="0" fillId="0" borderId="15" xfId="0" applyNumberFormat="1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9" fontId="0" fillId="34" borderId="22" xfId="0" applyNumberFormat="1" applyFill="1" applyBorder="1" applyAlignment="1" applyProtection="1">
      <alignment horizontal="center" wrapText="1"/>
      <protection hidden="1"/>
    </xf>
    <xf numFmtId="44" fontId="0" fillId="34" borderId="22" xfId="45" applyFont="1" applyFill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9" fontId="0" fillId="12" borderId="24" xfId="0" applyNumberFormat="1" applyFill="1" applyBorder="1" applyAlignment="1" applyProtection="1">
      <alignment horizontal="center" wrapText="1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9" fontId="0" fillId="19" borderId="24" xfId="0" applyNumberFormat="1" applyFill="1" applyBorder="1" applyAlignment="1" applyProtection="1">
      <alignment horizontal="center" wrapText="1"/>
      <protection hidden="1"/>
    </xf>
    <xf numFmtId="9" fontId="0" fillId="19" borderId="15" xfId="0" applyNumberFormat="1" applyFill="1" applyBorder="1" applyAlignment="1" applyProtection="1">
      <alignment horizontal="center" wrapText="1"/>
      <protection hidden="1"/>
    </xf>
    <xf numFmtId="0" fontId="48" fillId="0" borderId="15" xfId="68" applyNumberFormat="1" applyFont="1" applyFill="1" applyBorder="1" applyAlignment="1">
      <alignment horizontal="center" vertical="center"/>
    </xf>
    <xf numFmtId="4" fontId="48" fillId="0" borderId="15" xfId="68" applyNumberFormat="1" applyFont="1" applyFill="1" applyBorder="1" applyAlignment="1">
      <alignment horizontal="right" vertical="center" wrapText="1"/>
    </xf>
    <xf numFmtId="4" fontId="48" fillId="34" borderId="15" xfId="68" applyNumberFormat="1" applyFont="1" applyFill="1" applyBorder="1" applyAlignment="1">
      <alignment horizontal="right" vertical="center" wrapText="1"/>
    </xf>
    <xf numFmtId="0" fontId="7" fillId="0" borderId="15" xfId="49" applyFont="1" applyBorder="1" applyAlignment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 vertical="center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9" fontId="0" fillId="34" borderId="24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4" fontId="3" fillId="0" borderId="0" xfId="45" applyNumberFormat="1" applyFont="1" applyAlignment="1">
      <alignment horizontal="right" vertical="center"/>
    </xf>
    <xf numFmtId="4" fontId="2" fillId="0" borderId="0" xfId="45" applyNumberFormat="1" applyFont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45" applyNumberFormat="1" applyFont="1" applyBorder="1" applyAlignment="1">
      <alignment horizontal="right" vertical="center"/>
    </xf>
    <xf numFmtId="4" fontId="3" fillId="0" borderId="10" xfId="45" applyNumberFormat="1" applyFont="1" applyBorder="1" applyAlignment="1">
      <alignment horizontal="right" vertical="center"/>
    </xf>
    <xf numFmtId="4" fontId="3" fillId="0" borderId="26" xfId="45" applyNumberFormat="1" applyFont="1" applyBorder="1" applyAlignment="1">
      <alignment horizontal="right" vertical="center"/>
    </xf>
    <xf numFmtId="0" fontId="26" fillId="33" borderId="15" xfId="0" applyFont="1" applyFill="1" applyBorder="1" applyAlignment="1">
      <alignment horizontal="right" vertical="center"/>
    </xf>
    <xf numFmtId="4" fontId="26" fillId="33" borderId="19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9" xfId="45" applyNumberFormat="1" applyFont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7" xfId="45" applyNumberFormat="1" applyFont="1" applyBorder="1" applyAlignment="1">
      <alignment horizontal="right" vertical="center" wrapText="1"/>
    </xf>
    <xf numFmtId="4" fontId="2" fillId="36" borderId="16" xfId="45" applyNumberFormat="1" applyFont="1" applyFill="1" applyBorder="1" applyAlignment="1">
      <alignment horizontal="right" vertical="center"/>
    </xf>
    <xf numFmtId="9" fontId="2" fillId="0" borderId="28" xfId="0" applyNumberFormat="1" applyFont="1" applyBorder="1" applyAlignment="1">
      <alignment horizontal="right" vertical="center"/>
    </xf>
    <xf numFmtId="4" fontId="2" fillId="0" borderId="29" xfId="45" applyNumberFormat="1" applyFont="1" applyBorder="1" applyAlignment="1">
      <alignment horizontal="right" vertical="center"/>
    </xf>
    <xf numFmtId="4" fontId="2" fillId="36" borderId="29" xfId="45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68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3" fontId="2" fillId="37" borderId="15" xfId="68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44" fontId="3" fillId="0" borderId="0" xfId="45" applyFont="1" applyAlignment="1">
      <alignment vertical="center"/>
    </xf>
    <xf numFmtId="168" fontId="49" fillId="35" borderId="21" xfId="0" applyNumberFormat="1" applyFont="1" applyFill="1" applyBorder="1" applyAlignment="1" applyProtection="1">
      <alignment horizontal="center"/>
      <protection hidden="1"/>
    </xf>
    <xf numFmtId="168" fontId="2" fillId="35" borderId="22" xfId="0" applyNumberFormat="1" applyFont="1" applyFill="1" applyBorder="1" applyAlignment="1" applyProtection="1">
      <alignment/>
      <protection hidden="1"/>
    </xf>
    <xf numFmtId="168" fontId="2" fillId="35" borderId="33" xfId="0" applyNumberFormat="1" applyFont="1" applyFill="1" applyBorder="1" applyAlignment="1" applyProtection="1">
      <alignment/>
      <protection hidden="1"/>
    </xf>
    <xf numFmtId="168" fontId="2" fillId="35" borderId="20" xfId="0" applyNumberFormat="1" applyFont="1" applyFill="1" applyBorder="1" applyAlignment="1" applyProtection="1">
      <alignment/>
      <protection hidden="1"/>
    </xf>
    <xf numFmtId="168" fontId="2" fillId="35" borderId="17" xfId="0" applyNumberFormat="1" applyFont="1" applyFill="1" applyBorder="1" applyAlignment="1" applyProtection="1">
      <alignment/>
      <protection hidden="1"/>
    </xf>
    <xf numFmtId="168" fontId="2" fillId="35" borderId="19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9" fontId="0" fillId="0" borderId="15" xfId="0" applyNumberFormat="1" applyFill="1" applyBorder="1" applyAlignment="1" applyProtection="1">
      <alignment horizontal="center" wrapText="1"/>
      <protection hidden="1"/>
    </xf>
    <xf numFmtId="168" fontId="0" fillId="35" borderId="21" xfId="0" applyNumberFormat="1" applyFill="1" applyBorder="1" applyAlignment="1" applyProtection="1">
      <alignment horizontal="center"/>
      <protection hidden="1"/>
    </xf>
    <xf numFmtId="168" fontId="3" fillId="35" borderId="22" xfId="0" applyNumberFormat="1" applyFont="1" applyFill="1" applyBorder="1" applyAlignment="1" applyProtection="1">
      <alignment/>
      <protection hidden="1"/>
    </xf>
    <xf numFmtId="168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5" xfId="49" applyFont="1" applyBorder="1" applyAlignment="1">
      <alignment horizontal="center"/>
      <protection/>
    </xf>
    <xf numFmtId="0" fontId="26" fillId="33" borderId="15" xfId="0" applyFont="1" applyFill="1" applyBorder="1" applyAlignment="1" quotePrefix="1">
      <alignment horizontal="center" vertical="center"/>
    </xf>
    <xf numFmtId="0" fontId="50" fillId="0" borderId="15" xfId="0" applyFont="1" applyBorder="1" applyAlignment="1">
      <alignment horizontal="center"/>
    </xf>
    <xf numFmtId="4" fontId="48" fillId="0" borderId="15" xfId="68" applyNumberFormat="1" applyFont="1" applyFill="1" applyBorder="1" applyAlignment="1" quotePrefix="1">
      <alignment horizontal="right" vertical="center" wrapText="1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/>
      <protection hidden="1"/>
    </xf>
    <xf numFmtId="0" fontId="2" fillId="0" borderId="34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36" borderId="32" xfId="0" applyFont="1" applyFill="1" applyBorder="1" applyAlignment="1">
      <alignment vertical="center"/>
    </xf>
    <xf numFmtId="0" fontId="2" fillId="36" borderId="34" xfId="0" applyFont="1" applyFill="1" applyBorder="1" applyAlignment="1">
      <alignment vertical="center"/>
    </xf>
    <xf numFmtId="0" fontId="2" fillId="36" borderId="28" xfId="0" applyFont="1" applyFill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6" fillId="35" borderId="18" xfId="0" applyFont="1" applyFill="1" applyBorder="1" applyAlignment="1" applyProtection="1">
      <alignment/>
      <protection hidden="1"/>
    </xf>
    <xf numFmtId="0" fontId="6" fillId="35" borderId="15" xfId="0" applyFont="1" applyFill="1" applyBorder="1" applyAlignment="1" applyProtection="1">
      <alignment/>
      <protection hidden="1"/>
    </xf>
    <xf numFmtId="0" fontId="6" fillId="35" borderId="37" xfId="0" applyFont="1" applyFill="1" applyBorder="1" applyAlignment="1" applyProtection="1">
      <alignment/>
      <protection hidden="1"/>
    </xf>
    <xf numFmtId="0" fontId="6" fillId="35" borderId="38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8" fontId="10" fillId="0" borderId="0" xfId="0" applyNumberFormat="1" applyFont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0" fontId="51" fillId="0" borderId="0" xfId="0" applyNumberFormat="1" applyFont="1" applyFill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168" fontId="5" fillId="0" borderId="25" xfId="0" applyNumberFormat="1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44" fontId="5" fillId="0" borderId="27" xfId="45" applyFont="1" applyBorder="1" applyAlignment="1" applyProtection="1">
      <alignment vertical="center"/>
      <protection hidden="1"/>
    </xf>
    <xf numFmtId="44" fontId="5" fillId="0" borderId="40" xfId="45" applyFont="1" applyBorder="1" applyAlignment="1" applyProtection="1">
      <alignment vertical="center"/>
      <protection hidden="1"/>
    </xf>
    <xf numFmtId="0" fontId="5" fillId="35" borderId="11" xfId="0" applyFont="1" applyFill="1" applyBorder="1" applyAlignment="1" applyProtection="1">
      <alignment/>
      <protection hidden="1"/>
    </xf>
    <xf numFmtId="0" fontId="5" fillId="35" borderId="12" xfId="0" applyFont="1" applyFill="1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/>
      <protection hidden="1"/>
    </xf>
    <xf numFmtId="0" fontId="5" fillId="35" borderId="15" xfId="0" applyFont="1" applyFill="1" applyBorder="1" applyAlignment="1" applyProtection="1">
      <alignment/>
      <protection hidden="1"/>
    </xf>
    <xf numFmtId="0" fontId="5" fillId="35" borderId="37" xfId="0" applyFont="1" applyFill="1" applyBorder="1" applyAlignment="1" applyProtection="1">
      <alignment/>
      <protection hidden="1"/>
    </xf>
    <xf numFmtId="0" fontId="5" fillId="35" borderId="38" xfId="0" applyFont="1" applyFill="1" applyBorder="1" applyAlignment="1" applyProtection="1">
      <alignment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  <cellStyle name="Vírgula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8.00390625" style="88" customWidth="1"/>
    <col min="2" max="2" width="12.8515625" style="42" hidden="1" customWidth="1"/>
    <col min="3" max="3" width="61.421875" style="3" customWidth="1"/>
    <col min="4" max="4" width="9.7109375" style="47" customWidth="1"/>
    <col min="5" max="5" width="9.8515625" style="33" customWidth="1"/>
    <col min="6" max="6" width="10.28125" style="93" customWidth="1"/>
    <col min="7" max="7" width="12.00390625" style="93" customWidth="1"/>
    <col min="8" max="8" width="41.28125" style="2" customWidth="1"/>
    <col min="9" max="9" width="15.8515625" style="2" bestFit="1" customWidth="1"/>
    <col min="10" max="16384" width="9.140625" style="2" customWidth="1"/>
  </cols>
  <sheetData>
    <row r="2" spans="3:7" ht="12.75">
      <c r="C2" s="1"/>
      <c r="D2" s="1"/>
      <c r="E2" s="1"/>
      <c r="F2" s="1"/>
      <c r="G2" s="1"/>
    </row>
    <row r="3" spans="2:7" ht="18">
      <c r="B3" s="2"/>
      <c r="C3" s="139" t="s">
        <v>253</v>
      </c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ht="12.75">
      <c r="C5" s="2"/>
    </row>
    <row r="6" spans="1:7" ht="12.75">
      <c r="A6" s="148" t="s">
        <v>53</v>
      </c>
      <c r="B6" s="149"/>
      <c r="C6" s="146" t="s">
        <v>189</v>
      </c>
      <c r="D6" s="146"/>
      <c r="E6" s="146"/>
      <c r="F6" s="146"/>
      <c r="G6" s="147"/>
    </row>
    <row r="7" spans="1:7" ht="12.75">
      <c r="A7" s="148" t="s">
        <v>54</v>
      </c>
      <c r="B7" s="149"/>
      <c r="C7" s="146" t="s">
        <v>190</v>
      </c>
      <c r="D7" s="146"/>
      <c r="E7" s="146"/>
      <c r="F7" s="146"/>
      <c r="G7" s="147"/>
    </row>
    <row r="8" spans="2:7" ht="12.75">
      <c r="B8" s="43"/>
      <c r="C8" s="1"/>
      <c r="D8" s="88"/>
      <c r="E8" s="34"/>
      <c r="F8" s="94"/>
      <c r="G8" s="94"/>
    </row>
    <row r="9" spans="1:7" ht="12.75">
      <c r="A9" s="142"/>
      <c r="B9" s="142"/>
      <c r="C9" s="142"/>
      <c r="D9" s="142"/>
      <c r="E9" s="142"/>
      <c r="F9" s="142"/>
      <c r="G9" s="142"/>
    </row>
    <row r="10" ht="13.5" thickBot="1">
      <c r="C10" s="2"/>
    </row>
    <row r="11" spans="1:7" s="47" customFormat="1" ht="13.5" thickBot="1">
      <c r="A11" s="38" t="s">
        <v>55</v>
      </c>
      <c r="B11" s="39" t="s">
        <v>56</v>
      </c>
      <c r="C11" s="37" t="s">
        <v>57</v>
      </c>
      <c r="D11" s="36" t="s">
        <v>58</v>
      </c>
      <c r="E11" s="95" t="s">
        <v>59</v>
      </c>
      <c r="F11" s="96" t="s">
        <v>60</v>
      </c>
      <c r="G11" s="46" t="s">
        <v>61</v>
      </c>
    </row>
    <row r="12" spans="1:7" ht="12.75">
      <c r="A12" s="110"/>
      <c r="B12" s="44"/>
      <c r="C12" s="4"/>
      <c r="D12" s="91"/>
      <c r="E12" s="35"/>
      <c r="F12" s="97"/>
      <c r="G12" s="98"/>
    </row>
    <row r="13" spans="1:8" ht="15">
      <c r="A13" s="111" t="s">
        <v>150</v>
      </c>
      <c r="B13" s="52"/>
      <c r="C13" s="116" t="s">
        <v>160</v>
      </c>
      <c r="D13" s="92"/>
      <c r="E13" s="53"/>
      <c r="F13" s="99"/>
      <c r="G13" s="100">
        <f>SUM(G14:G17)</f>
        <v>0</v>
      </c>
      <c r="H13" s="5"/>
    </row>
    <row r="14" spans="1:7" ht="12.75">
      <c r="A14" s="112" t="s">
        <v>131</v>
      </c>
      <c r="B14" s="81" t="s">
        <v>140</v>
      </c>
      <c r="C14" s="117" t="s">
        <v>1</v>
      </c>
      <c r="D14" s="40" t="s">
        <v>0</v>
      </c>
      <c r="E14" s="41">
        <v>6</v>
      </c>
      <c r="F14" s="101"/>
      <c r="G14" s="102">
        <f>ROUND(F14*E14,2)</f>
        <v>0</v>
      </c>
    </row>
    <row r="15" spans="1:7" ht="12.75">
      <c r="A15" s="112" t="s">
        <v>132</v>
      </c>
      <c r="B15" s="134" t="s">
        <v>141</v>
      </c>
      <c r="C15" s="117" t="s">
        <v>142</v>
      </c>
      <c r="D15" s="40" t="s">
        <v>0</v>
      </c>
      <c r="E15" s="41">
        <v>4</v>
      </c>
      <c r="F15" s="101"/>
      <c r="G15" s="102">
        <f>ROUND(F15*E15,2)</f>
        <v>0</v>
      </c>
    </row>
    <row r="16" spans="1:7" ht="12.75">
      <c r="A16" s="112" t="s">
        <v>181</v>
      </c>
      <c r="B16" s="83" t="s">
        <v>175</v>
      </c>
      <c r="C16" s="45" t="s">
        <v>182</v>
      </c>
      <c r="D16" s="40" t="s">
        <v>4</v>
      </c>
      <c r="E16" s="41">
        <v>1</v>
      </c>
      <c r="F16" s="101"/>
      <c r="G16" s="102">
        <f>ROUND(F16*E16,2)</f>
        <v>0</v>
      </c>
    </row>
    <row r="17" spans="1:7" ht="12.75">
      <c r="A17" s="112"/>
      <c r="B17" s="83"/>
      <c r="C17" s="117"/>
      <c r="D17" s="40"/>
      <c r="E17" s="41"/>
      <c r="F17" s="101"/>
      <c r="G17" s="102"/>
    </row>
    <row r="18" spans="1:8" ht="15">
      <c r="A18" s="111" t="s">
        <v>151</v>
      </c>
      <c r="B18" s="92"/>
      <c r="C18" s="116" t="s">
        <v>161</v>
      </c>
      <c r="D18" s="92"/>
      <c r="E18" s="53"/>
      <c r="F18" s="99"/>
      <c r="G18" s="100">
        <f>SUM(G19:G27)</f>
        <v>0</v>
      </c>
      <c r="H18" s="5"/>
    </row>
    <row r="19" spans="1:7" ht="12.75">
      <c r="A19" s="112" t="s">
        <v>133</v>
      </c>
      <c r="B19" s="81" t="s">
        <v>78</v>
      </c>
      <c r="C19" s="117" t="s">
        <v>11</v>
      </c>
      <c r="D19" s="40" t="s">
        <v>2</v>
      </c>
      <c r="E19" s="41">
        <v>21</v>
      </c>
      <c r="F19" s="101"/>
      <c r="G19" s="102">
        <f aca="true" t="shared" si="0" ref="G19:G25">ROUND(F19*E19,2)</f>
        <v>0</v>
      </c>
    </row>
    <row r="20" spans="1:7" ht="25.5">
      <c r="A20" s="112" t="s">
        <v>134</v>
      </c>
      <c r="B20" s="134" t="s">
        <v>76</v>
      </c>
      <c r="C20" s="117" t="s">
        <v>8</v>
      </c>
      <c r="D20" s="40" t="s">
        <v>3</v>
      </c>
      <c r="E20" s="41">
        <v>120</v>
      </c>
      <c r="F20" s="101"/>
      <c r="G20" s="102">
        <f>ROUND(F20*E20,2)</f>
        <v>0</v>
      </c>
    </row>
    <row r="21" spans="1:7" ht="12.75">
      <c r="A21" s="112" t="s">
        <v>135</v>
      </c>
      <c r="B21" s="81" t="s">
        <v>77</v>
      </c>
      <c r="C21" s="117" t="s">
        <v>10</v>
      </c>
      <c r="D21" s="40" t="s">
        <v>9</v>
      </c>
      <c r="E21" s="41">
        <v>120</v>
      </c>
      <c r="F21" s="101"/>
      <c r="G21" s="102">
        <f t="shared" si="0"/>
        <v>0</v>
      </c>
    </row>
    <row r="22" spans="1:7" ht="12.75">
      <c r="A22" s="112" t="s">
        <v>136</v>
      </c>
      <c r="B22" s="83" t="s">
        <v>75</v>
      </c>
      <c r="C22" s="117" t="s">
        <v>7</v>
      </c>
      <c r="D22" s="40" t="s">
        <v>2</v>
      </c>
      <c r="E22" s="41">
        <v>65</v>
      </c>
      <c r="F22" s="101"/>
      <c r="G22" s="102">
        <f t="shared" si="0"/>
        <v>0</v>
      </c>
    </row>
    <row r="23" spans="1:7" ht="25.5">
      <c r="A23" s="112" t="s">
        <v>166</v>
      </c>
      <c r="B23" s="134" t="s">
        <v>69</v>
      </c>
      <c r="C23" s="117" t="s">
        <v>70</v>
      </c>
      <c r="D23" s="40" t="s">
        <v>6</v>
      </c>
      <c r="E23" s="41">
        <v>3</v>
      </c>
      <c r="F23" s="101"/>
      <c r="G23" s="102">
        <f t="shared" si="0"/>
        <v>0</v>
      </c>
    </row>
    <row r="24" spans="1:7" ht="38.25">
      <c r="A24" s="112" t="s">
        <v>173</v>
      </c>
      <c r="B24" s="134" t="s">
        <v>71</v>
      </c>
      <c r="C24" s="117" t="s">
        <v>72</v>
      </c>
      <c r="D24" s="40" t="s">
        <v>6</v>
      </c>
      <c r="E24" s="41">
        <v>3</v>
      </c>
      <c r="F24" s="101"/>
      <c r="G24" s="102">
        <f t="shared" si="0"/>
        <v>0</v>
      </c>
    </row>
    <row r="25" spans="1:7" ht="12.75">
      <c r="A25" s="112" t="s">
        <v>174</v>
      </c>
      <c r="B25" s="134" t="s">
        <v>73</v>
      </c>
      <c r="C25" s="117" t="s">
        <v>74</v>
      </c>
      <c r="D25" s="40" t="s">
        <v>6</v>
      </c>
      <c r="E25" s="41">
        <v>3</v>
      </c>
      <c r="F25" s="101"/>
      <c r="G25" s="102">
        <f t="shared" si="0"/>
        <v>0</v>
      </c>
    </row>
    <row r="26" spans="1:7" ht="12.75">
      <c r="A26" s="112" t="s">
        <v>180</v>
      </c>
      <c r="B26" s="136" t="s">
        <v>192</v>
      </c>
      <c r="C26" s="117" t="s">
        <v>193</v>
      </c>
      <c r="D26" s="40" t="s">
        <v>194</v>
      </c>
      <c r="E26" s="101">
        <v>1</v>
      </c>
      <c r="F26" s="101"/>
      <c r="G26" s="102">
        <f>ROUND(F26*E26,2)</f>
        <v>0</v>
      </c>
    </row>
    <row r="27" spans="1:7" ht="12.75">
      <c r="A27" s="112"/>
      <c r="B27" s="134"/>
      <c r="C27" s="117"/>
      <c r="D27" s="40"/>
      <c r="E27" s="41"/>
      <c r="F27" s="101"/>
      <c r="G27" s="102"/>
    </row>
    <row r="28" spans="1:8" ht="15">
      <c r="A28" s="111" t="s">
        <v>152</v>
      </c>
      <c r="B28" s="92"/>
      <c r="C28" s="116" t="s">
        <v>162</v>
      </c>
      <c r="D28" s="92"/>
      <c r="E28" s="53"/>
      <c r="F28" s="99"/>
      <c r="G28" s="100">
        <f>SUM(G29:G32)</f>
        <v>0</v>
      </c>
      <c r="H28" s="5"/>
    </row>
    <row r="29" spans="1:7" ht="25.5">
      <c r="A29" s="112" t="s">
        <v>137</v>
      </c>
      <c r="B29" s="134" t="s">
        <v>79</v>
      </c>
      <c r="C29" s="117" t="s">
        <v>12</v>
      </c>
      <c r="D29" s="40" t="s">
        <v>2</v>
      </c>
      <c r="E29" s="41">
        <f>8.24+6.14+50</f>
        <v>64.38</v>
      </c>
      <c r="F29" s="101"/>
      <c r="G29" s="102">
        <f>ROUND(F29*E29,2)</f>
        <v>0</v>
      </c>
    </row>
    <row r="30" spans="1:7" ht="25.5">
      <c r="A30" s="112" t="s">
        <v>138</v>
      </c>
      <c r="B30" s="134" t="s">
        <v>81</v>
      </c>
      <c r="C30" s="117" t="s">
        <v>14</v>
      </c>
      <c r="D30" s="40" t="s">
        <v>5</v>
      </c>
      <c r="E30" s="41">
        <f>E29*0.05*1.3</f>
        <v>4.1847</v>
      </c>
      <c r="F30" s="101"/>
      <c r="G30" s="102">
        <f>ROUND(F30*E30,2)</f>
        <v>0</v>
      </c>
    </row>
    <row r="31" spans="1:7" ht="25.5">
      <c r="A31" s="112" t="s">
        <v>139</v>
      </c>
      <c r="B31" s="83" t="s">
        <v>80</v>
      </c>
      <c r="C31" s="117" t="s">
        <v>13</v>
      </c>
      <c r="D31" s="40" t="s">
        <v>5</v>
      </c>
      <c r="E31" s="41">
        <f>E30</f>
        <v>4.1847</v>
      </c>
      <c r="F31" s="101"/>
      <c r="G31" s="102">
        <f>ROUND(F31*E31,2)</f>
        <v>0</v>
      </c>
    </row>
    <row r="32" spans="1:7" ht="12.75">
      <c r="A32" s="112"/>
      <c r="B32" s="81"/>
      <c r="C32" s="117"/>
      <c r="D32" s="40"/>
      <c r="E32" s="41"/>
      <c r="F32" s="101"/>
      <c r="G32" s="102"/>
    </row>
    <row r="33" spans="1:8" ht="15">
      <c r="A33" s="111" t="s">
        <v>153</v>
      </c>
      <c r="B33" s="135"/>
      <c r="C33" s="116" t="s">
        <v>195</v>
      </c>
      <c r="D33" s="92"/>
      <c r="E33" s="53"/>
      <c r="F33" s="99"/>
      <c r="G33" s="100">
        <f>SUM(G34:G38)</f>
        <v>0</v>
      </c>
      <c r="H33" s="132"/>
    </row>
    <row r="34" spans="1:7" ht="38.25">
      <c r="A34" s="113" t="s">
        <v>168</v>
      </c>
      <c r="B34" s="78" t="s">
        <v>191</v>
      </c>
      <c r="C34" s="117" t="s">
        <v>196</v>
      </c>
      <c r="D34" s="40" t="s">
        <v>4</v>
      </c>
      <c r="E34" s="80">
        <v>1</v>
      </c>
      <c r="F34" s="101"/>
      <c r="G34" s="102">
        <f>ROUND(F34*E34,2)</f>
        <v>0</v>
      </c>
    </row>
    <row r="35" spans="1:7" ht="25.5">
      <c r="A35" s="113" t="s">
        <v>169</v>
      </c>
      <c r="B35" s="134" t="s">
        <v>91</v>
      </c>
      <c r="C35" s="117" t="s">
        <v>123</v>
      </c>
      <c r="D35" s="40" t="s">
        <v>0</v>
      </c>
      <c r="E35" s="79">
        <v>1</v>
      </c>
      <c r="F35" s="101"/>
      <c r="G35" s="102">
        <f>ROUND(F35*E35,2)</f>
        <v>0</v>
      </c>
    </row>
    <row r="36" spans="1:7" ht="25.5">
      <c r="A36" s="113" t="s">
        <v>170</v>
      </c>
      <c r="B36" s="134" t="s">
        <v>92</v>
      </c>
      <c r="C36" s="117" t="s">
        <v>23</v>
      </c>
      <c r="D36" s="40" t="s">
        <v>4</v>
      </c>
      <c r="E36" s="79">
        <v>1</v>
      </c>
      <c r="F36" s="101"/>
      <c r="G36" s="102">
        <f>ROUND(F36*E36,2)</f>
        <v>0</v>
      </c>
    </row>
    <row r="37" spans="1:7" ht="12.75">
      <c r="A37" s="113" t="s">
        <v>171</v>
      </c>
      <c r="B37" s="134" t="s">
        <v>93</v>
      </c>
      <c r="C37" s="117" t="s">
        <v>24</v>
      </c>
      <c r="D37" s="40" t="s">
        <v>0</v>
      </c>
      <c r="E37" s="79">
        <v>1</v>
      </c>
      <c r="F37" s="101"/>
      <c r="G37" s="102">
        <f>ROUND(F37*E37,2)</f>
        <v>0</v>
      </c>
    </row>
    <row r="38" spans="1:7" ht="12.75">
      <c r="A38" s="112"/>
      <c r="B38" s="83"/>
      <c r="C38" s="117"/>
      <c r="D38" s="40"/>
      <c r="E38" s="41"/>
      <c r="F38" s="101"/>
      <c r="G38" s="102"/>
    </row>
    <row r="39" spans="1:8" ht="15">
      <c r="A39" s="111" t="s">
        <v>154</v>
      </c>
      <c r="B39" s="135"/>
      <c r="C39" s="116" t="s">
        <v>177</v>
      </c>
      <c r="D39" s="92"/>
      <c r="E39" s="53"/>
      <c r="F39" s="99"/>
      <c r="G39" s="100">
        <f>SUM(G40:G43)</f>
        <v>0</v>
      </c>
      <c r="H39" s="5"/>
    </row>
    <row r="40" spans="1:7" ht="12.75">
      <c r="A40" s="112" t="s">
        <v>172</v>
      </c>
      <c r="B40" s="134" t="s">
        <v>83</v>
      </c>
      <c r="C40" s="118" t="s">
        <v>16</v>
      </c>
      <c r="D40" s="40" t="s">
        <v>5</v>
      </c>
      <c r="E40" s="79">
        <f>0.2*0.2*1.8</f>
        <v>0.07200000000000002</v>
      </c>
      <c r="F40" s="101"/>
      <c r="G40" s="102">
        <f>ROUND(F40*E40,2)</f>
        <v>0</v>
      </c>
    </row>
    <row r="41" spans="1:7" ht="12.75">
      <c r="A41" s="112" t="s">
        <v>183</v>
      </c>
      <c r="B41" s="134" t="s">
        <v>82</v>
      </c>
      <c r="C41" s="118" t="s">
        <v>15</v>
      </c>
      <c r="D41" s="40" t="s">
        <v>2</v>
      </c>
      <c r="E41" s="79">
        <f>1.2*3.5</f>
        <v>4.2</v>
      </c>
      <c r="F41" s="101"/>
      <c r="G41" s="102">
        <f>ROUND(F41*E41,2)</f>
        <v>0</v>
      </c>
    </row>
    <row r="42" spans="1:7" ht="12.75">
      <c r="A42" s="112" t="s">
        <v>184</v>
      </c>
      <c r="B42" s="134" t="s">
        <v>84</v>
      </c>
      <c r="C42" s="118" t="s">
        <v>17</v>
      </c>
      <c r="D42" s="40" t="s">
        <v>0</v>
      </c>
      <c r="E42" s="79">
        <v>10</v>
      </c>
      <c r="F42" s="101"/>
      <c r="G42" s="102">
        <f>ROUND(F42*E42,2)</f>
        <v>0</v>
      </c>
    </row>
    <row r="43" spans="1:7" ht="12.75">
      <c r="A43" s="112"/>
      <c r="B43" s="83"/>
      <c r="C43" s="117"/>
      <c r="D43" s="40"/>
      <c r="E43" s="41"/>
      <c r="F43" s="101"/>
      <c r="G43" s="102"/>
    </row>
    <row r="44" spans="1:8" ht="15">
      <c r="A44" s="111" t="s">
        <v>155</v>
      </c>
      <c r="B44" s="135"/>
      <c r="C44" s="116" t="s">
        <v>163</v>
      </c>
      <c r="D44" s="92"/>
      <c r="E44" s="53"/>
      <c r="F44" s="99"/>
      <c r="G44" s="100">
        <f>SUM(G45:G50)</f>
        <v>0</v>
      </c>
      <c r="H44" s="5"/>
    </row>
    <row r="45" spans="1:7" ht="12.75">
      <c r="A45" s="112" t="s">
        <v>187</v>
      </c>
      <c r="B45" s="134" t="s">
        <v>85</v>
      </c>
      <c r="C45" s="118" t="s">
        <v>18</v>
      </c>
      <c r="D45" s="40" t="s">
        <v>2</v>
      </c>
      <c r="E45" s="79">
        <f>E41*2</f>
        <v>8.4</v>
      </c>
      <c r="F45" s="101"/>
      <c r="G45" s="102">
        <f>ROUND(F45*E45,2)</f>
        <v>0</v>
      </c>
    </row>
    <row r="46" spans="1:7" ht="12.75">
      <c r="A46" s="112" t="s">
        <v>156</v>
      </c>
      <c r="B46" s="134" t="s">
        <v>86</v>
      </c>
      <c r="C46" s="118" t="s">
        <v>19</v>
      </c>
      <c r="D46" s="40" t="s">
        <v>2</v>
      </c>
      <c r="E46" s="79">
        <f>E45</f>
        <v>8.4</v>
      </c>
      <c r="F46" s="101"/>
      <c r="G46" s="102">
        <f>ROUND(F46*E46,2)</f>
        <v>0</v>
      </c>
    </row>
    <row r="47" spans="1:7" ht="12.75">
      <c r="A47" s="112" t="s">
        <v>178</v>
      </c>
      <c r="B47" s="134" t="s">
        <v>87</v>
      </c>
      <c r="C47" s="118" t="s">
        <v>20</v>
      </c>
      <c r="D47" s="40" t="s">
        <v>2</v>
      </c>
      <c r="E47" s="79">
        <f>E45</f>
        <v>8.4</v>
      </c>
      <c r="F47" s="101"/>
      <c r="G47" s="102">
        <f>ROUND(F47*E47,2)</f>
        <v>0</v>
      </c>
    </row>
    <row r="48" spans="1:7" ht="12.75">
      <c r="A48" s="112" t="s">
        <v>179</v>
      </c>
      <c r="B48" s="134" t="s">
        <v>88</v>
      </c>
      <c r="C48" s="118" t="s">
        <v>21</v>
      </c>
      <c r="D48" s="40" t="s">
        <v>2</v>
      </c>
      <c r="E48" s="79">
        <f>285.11</f>
        <v>285.11</v>
      </c>
      <c r="F48" s="101"/>
      <c r="G48" s="102">
        <f>ROUND(F48*E48,2)</f>
        <v>0</v>
      </c>
    </row>
    <row r="49" spans="1:7" ht="12.75">
      <c r="A49" s="112" t="s">
        <v>188</v>
      </c>
      <c r="B49" s="134" t="s">
        <v>89</v>
      </c>
      <c r="C49" s="118" t="s">
        <v>143</v>
      </c>
      <c r="D49" s="40" t="s">
        <v>3</v>
      </c>
      <c r="E49" s="79">
        <v>170</v>
      </c>
      <c r="F49" s="101"/>
      <c r="G49" s="102">
        <f>ROUND(F49*E49,2)</f>
        <v>0</v>
      </c>
    </row>
    <row r="50" spans="1:7" ht="12.75">
      <c r="A50" s="112"/>
      <c r="B50" s="83"/>
      <c r="C50" s="117"/>
      <c r="D50" s="40"/>
      <c r="E50" s="41"/>
      <c r="F50" s="101"/>
      <c r="G50" s="102"/>
    </row>
    <row r="51" spans="1:8" ht="15">
      <c r="A51" s="111" t="s">
        <v>157</v>
      </c>
      <c r="B51" s="135"/>
      <c r="C51" s="116" t="s">
        <v>186</v>
      </c>
      <c r="D51" s="92"/>
      <c r="E51" s="53"/>
      <c r="F51" s="99"/>
      <c r="G51" s="100">
        <f>SUM(G52:G53)</f>
        <v>0</v>
      </c>
      <c r="H51" s="5"/>
    </row>
    <row r="52" spans="1:7" ht="12.75">
      <c r="A52" s="112" t="s">
        <v>197</v>
      </c>
      <c r="B52" s="134" t="s">
        <v>90</v>
      </c>
      <c r="C52" s="118" t="s">
        <v>22</v>
      </c>
      <c r="D52" s="40" t="s">
        <v>2</v>
      </c>
      <c r="E52" s="79">
        <f>E29</f>
        <v>64.38</v>
      </c>
      <c r="F52" s="101"/>
      <c r="G52" s="102">
        <f>ROUND(F52*E52,2)</f>
        <v>0</v>
      </c>
    </row>
    <row r="53" spans="1:7" ht="12.75">
      <c r="A53" s="112"/>
      <c r="B53" s="83"/>
      <c r="C53" s="117"/>
      <c r="D53" s="40"/>
      <c r="E53" s="41"/>
      <c r="F53" s="101"/>
      <c r="G53" s="102"/>
    </row>
    <row r="54" spans="1:7" ht="15">
      <c r="A54" s="111" t="s">
        <v>158</v>
      </c>
      <c r="B54" s="135"/>
      <c r="C54" s="116" t="s">
        <v>164</v>
      </c>
      <c r="D54" s="92"/>
      <c r="E54" s="53"/>
      <c r="F54" s="99"/>
      <c r="G54" s="100">
        <f>SUM(G55:G58)</f>
        <v>0</v>
      </c>
    </row>
    <row r="55" spans="1:7" ht="12.75">
      <c r="A55" s="112" t="s">
        <v>198</v>
      </c>
      <c r="B55" s="134" t="s">
        <v>94</v>
      </c>
      <c r="C55" s="117" t="s">
        <v>25</v>
      </c>
      <c r="D55" s="40" t="s">
        <v>2</v>
      </c>
      <c r="E55" s="79">
        <f>E29</f>
        <v>64.38</v>
      </c>
      <c r="F55" s="101"/>
      <c r="G55" s="102">
        <f>ROUND(F55*E55,2)</f>
        <v>0</v>
      </c>
    </row>
    <row r="56" spans="1:7" ht="12.75">
      <c r="A56" s="112" t="s">
        <v>199</v>
      </c>
      <c r="B56" s="134" t="s">
        <v>95</v>
      </c>
      <c r="C56" s="117" t="s">
        <v>26</v>
      </c>
      <c r="D56" s="40" t="s">
        <v>2</v>
      </c>
      <c r="E56" s="79">
        <f>E45</f>
        <v>8.4</v>
      </c>
      <c r="F56" s="101"/>
      <c r="G56" s="102">
        <f>ROUND(F56*E56,2)</f>
        <v>0</v>
      </c>
    </row>
    <row r="57" spans="1:7" ht="12.75">
      <c r="A57" s="112" t="s">
        <v>200</v>
      </c>
      <c r="B57" s="134" t="s">
        <v>96</v>
      </c>
      <c r="C57" s="117" t="s">
        <v>27</v>
      </c>
      <c r="D57" s="40" t="s">
        <v>2</v>
      </c>
      <c r="E57" s="79">
        <f>E56+E55+125.8+27.48</f>
        <v>226.05999999999997</v>
      </c>
      <c r="F57" s="101"/>
      <c r="G57" s="102">
        <f>ROUND(F57*E57,2)</f>
        <v>0</v>
      </c>
    </row>
    <row r="58" spans="1:7" ht="12.75">
      <c r="A58" s="112" t="s">
        <v>201</v>
      </c>
      <c r="B58" s="134" t="s">
        <v>97</v>
      </c>
      <c r="C58" s="117" t="s">
        <v>28</v>
      </c>
      <c r="D58" s="40" t="s">
        <v>2</v>
      </c>
      <c r="E58" s="79">
        <f>5*2*2.2*1.1</f>
        <v>24.200000000000003</v>
      </c>
      <c r="F58" s="101"/>
      <c r="G58" s="102">
        <f>ROUND(F58*E58,2)</f>
        <v>0</v>
      </c>
    </row>
    <row r="59" spans="1:7" ht="12.75">
      <c r="A59" s="112"/>
      <c r="B59" s="83"/>
      <c r="C59" s="117"/>
      <c r="D59" s="40"/>
      <c r="E59" s="41"/>
      <c r="F59" s="101"/>
      <c r="G59" s="102"/>
    </row>
    <row r="60" spans="1:8" ht="15">
      <c r="A60" s="111" t="s">
        <v>159</v>
      </c>
      <c r="B60" s="135"/>
      <c r="C60" s="116" t="s">
        <v>185</v>
      </c>
      <c r="D60" s="92"/>
      <c r="E60" s="53"/>
      <c r="F60" s="99"/>
      <c r="G60" s="100">
        <f>SUM(G61:G75)</f>
        <v>0</v>
      </c>
      <c r="H60" s="133"/>
    </row>
    <row r="61" spans="1:7" ht="12.75">
      <c r="A61" s="112" t="s">
        <v>204</v>
      </c>
      <c r="B61" s="134" t="s">
        <v>101</v>
      </c>
      <c r="C61" s="117" t="s">
        <v>30</v>
      </c>
      <c r="D61" s="40" t="s">
        <v>3</v>
      </c>
      <c r="E61" s="79">
        <v>9</v>
      </c>
      <c r="F61" s="101"/>
      <c r="G61" s="102">
        <f>ROUND(F61*E61,2)</f>
        <v>0</v>
      </c>
    </row>
    <row r="62" spans="1:7" ht="12.75">
      <c r="A62" s="112" t="s">
        <v>205</v>
      </c>
      <c r="B62" s="134" t="s">
        <v>99</v>
      </c>
      <c r="C62" s="117" t="s">
        <v>145</v>
      </c>
      <c r="D62" s="40" t="s">
        <v>3</v>
      </c>
      <c r="E62" s="79">
        <v>15</v>
      </c>
      <c r="F62" s="101"/>
      <c r="G62" s="102">
        <f aca="true" t="shared" si="1" ref="G62:G75">ROUND(F62*E62,2)</f>
        <v>0</v>
      </c>
    </row>
    <row r="63" spans="1:7" ht="12.75">
      <c r="A63" s="112" t="s">
        <v>206</v>
      </c>
      <c r="B63" s="134" t="s">
        <v>146</v>
      </c>
      <c r="C63" s="117" t="s">
        <v>147</v>
      </c>
      <c r="D63" s="40" t="s">
        <v>3</v>
      </c>
      <c r="E63" s="79">
        <v>40</v>
      </c>
      <c r="F63" s="101"/>
      <c r="G63" s="102">
        <f t="shared" si="1"/>
        <v>0</v>
      </c>
    </row>
    <row r="64" spans="1:7" ht="12.75">
      <c r="A64" s="112" t="s">
        <v>207</v>
      </c>
      <c r="B64" s="134" t="s">
        <v>148</v>
      </c>
      <c r="C64" s="117" t="s">
        <v>149</v>
      </c>
      <c r="D64" s="40" t="s">
        <v>3</v>
      </c>
      <c r="E64" s="79">
        <v>20</v>
      </c>
      <c r="F64" s="101"/>
      <c r="G64" s="102">
        <f t="shared" si="1"/>
        <v>0</v>
      </c>
    </row>
    <row r="65" spans="1:7" ht="12.75">
      <c r="A65" s="112" t="s">
        <v>208</v>
      </c>
      <c r="B65" s="134" t="s">
        <v>100</v>
      </c>
      <c r="C65" s="117" t="s">
        <v>29</v>
      </c>
      <c r="D65" s="40" t="s">
        <v>3</v>
      </c>
      <c r="E65" s="79">
        <v>15</v>
      </c>
      <c r="F65" s="101"/>
      <c r="G65" s="102">
        <f t="shared" si="1"/>
        <v>0</v>
      </c>
    </row>
    <row r="66" spans="1:7" ht="12.75">
      <c r="A66" s="112" t="s">
        <v>209</v>
      </c>
      <c r="B66" s="134" t="s">
        <v>98</v>
      </c>
      <c r="C66" s="117" t="s">
        <v>144</v>
      </c>
      <c r="D66" s="40" t="s">
        <v>3</v>
      </c>
      <c r="E66" s="79">
        <f>E73+E74</f>
        <v>75</v>
      </c>
      <c r="F66" s="101"/>
      <c r="G66" s="102">
        <f t="shared" si="1"/>
        <v>0</v>
      </c>
    </row>
    <row r="67" spans="1:7" ht="12.75">
      <c r="A67" s="112" t="s">
        <v>210</v>
      </c>
      <c r="B67" s="134" t="s">
        <v>105</v>
      </c>
      <c r="C67" s="117" t="s">
        <v>35</v>
      </c>
      <c r="D67" s="40" t="s">
        <v>4</v>
      </c>
      <c r="E67" s="79">
        <v>2</v>
      </c>
      <c r="F67" s="101"/>
      <c r="G67" s="102">
        <f t="shared" si="1"/>
        <v>0</v>
      </c>
    </row>
    <row r="68" spans="1:7" ht="12.75">
      <c r="A68" s="112" t="s">
        <v>211</v>
      </c>
      <c r="B68" s="134" t="s">
        <v>107</v>
      </c>
      <c r="C68" s="117" t="s">
        <v>37</v>
      </c>
      <c r="D68" s="40" t="s">
        <v>0</v>
      </c>
      <c r="E68" s="79">
        <v>1</v>
      </c>
      <c r="F68" s="101"/>
      <c r="G68" s="102">
        <f t="shared" si="1"/>
        <v>0</v>
      </c>
    </row>
    <row r="69" spans="1:7" ht="12.75">
      <c r="A69" s="112" t="s">
        <v>212</v>
      </c>
      <c r="B69" s="134" t="s">
        <v>106</v>
      </c>
      <c r="C69" s="117" t="s">
        <v>36</v>
      </c>
      <c r="D69" s="40" t="s">
        <v>0</v>
      </c>
      <c r="E69" s="79">
        <v>4</v>
      </c>
      <c r="F69" s="101"/>
      <c r="G69" s="102">
        <f t="shared" si="1"/>
        <v>0</v>
      </c>
    </row>
    <row r="70" spans="1:7" ht="12.75">
      <c r="A70" s="112" t="s">
        <v>213</v>
      </c>
      <c r="B70" s="134" t="s">
        <v>129</v>
      </c>
      <c r="C70" s="117" t="s">
        <v>34</v>
      </c>
      <c r="D70" s="40" t="s">
        <v>0</v>
      </c>
      <c r="E70" s="79">
        <v>2</v>
      </c>
      <c r="F70" s="101"/>
      <c r="G70" s="102">
        <f t="shared" si="1"/>
        <v>0</v>
      </c>
    </row>
    <row r="71" spans="1:7" ht="12.75">
      <c r="A71" s="112" t="s">
        <v>214</v>
      </c>
      <c r="B71" s="134" t="s">
        <v>122</v>
      </c>
      <c r="C71" s="117" t="s">
        <v>52</v>
      </c>
      <c r="D71" s="40" t="s">
        <v>0</v>
      </c>
      <c r="E71" s="79">
        <v>1</v>
      </c>
      <c r="F71" s="101"/>
      <c r="G71" s="102">
        <f t="shared" si="1"/>
        <v>0</v>
      </c>
    </row>
    <row r="72" spans="1:7" ht="12.75">
      <c r="A72" s="112" t="s">
        <v>215</v>
      </c>
      <c r="B72" s="134" t="s">
        <v>102</v>
      </c>
      <c r="C72" s="117" t="s">
        <v>31</v>
      </c>
      <c r="D72" s="40" t="s">
        <v>0</v>
      </c>
      <c r="E72" s="79">
        <v>2</v>
      </c>
      <c r="F72" s="101"/>
      <c r="G72" s="102">
        <f t="shared" si="1"/>
        <v>0</v>
      </c>
    </row>
    <row r="73" spans="1:7" ht="12.75">
      <c r="A73" s="112" t="s">
        <v>216</v>
      </c>
      <c r="B73" s="134" t="s">
        <v>103</v>
      </c>
      <c r="C73" s="117" t="s">
        <v>32</v>
      </c>
      <c r="D73" s="40" t="s">
        <v>3</v>
      </c>
      <c r="E73" s="79">
        <v>15</v>
      </c>
      <c r="F73" s="101"/>
      <c r="G73" s="102">
        <f t="shared" si="1"/>
        <v>0</v>
      </c>
    </row>
    <row r="74" spans="1:7" ht="12.75">
      <c r="A74" s="112" t="s">
        <v>217</v>
      </c>
      <c r="B74" s="134" t="s">
        <v>104</v>
      </c>
      <c r="C74" s="117" t="s">
        <v>33</v>
      </c>
      <c r="D74" s="40" t="s">
        <v>3</v>
      </c>
      <c r="E74" s="79">
        <v>60</v>
      </c>
      <c r="F74" s="101"/>
      <c r="G74" s="102">
        <f t="shared" si="1"/>
        <v>0</v>
      </c>
    </row>
    <row r="75" spans="1:7" ht="25.5">
      <c r="A75" s="112" t="s">
        <v>218</v>
      </c>
      <c r="B75" s="134" t="s">
        <v>202</v>
      </c>
      <c r="C75" s="117" t="s">
        <v>203</v>
      </c>
      <c r="D75" s="40" t="s">
        <v>4</v>
      </c>
      <c r="E75" s="79">
        <v>1</v>
      </c>
      <c r="F75" s="79"/>
      <c r="G75" s="102">
        <f t="shared" si="1"/>
        <v>0</v>
      </c>
    </row>
    <row r="76" spans="1:7" ht="12.75">
      <c r="A76" s="112"/>
      <c r="B76" s="81"/>
      <c r="C76" s="117"/>
      <c r="D76" s="40"/>
      <c r="E76" s="137"/>
      <c r="F76" s="101"/>
      <c r="G76" s="102"/>
    </row>
    <row r="77" spans="1:7" ht="15">
      <c r="A77" s="111" t="s">
        <v>167</v>
      </c>
      <c r="B77" s="135"/>
      <c r="C77" s="116" t="s">
        <v>176</v>
      </c>
      <c r="D77" s="92"/>
      <c r="E77" s="53"/>
      <c r="F77" s="99"/>
      <c r="G77" s="100">
        <f>SUM(G78:G91)</f>
        <v>0</v>
      </c>
    </row>
    <row r="78" spans="1:7" ht="12.75">
      <c r="A78" s="112" t="s">
        <v>221</v>
      </c>
      <c r="B78" s="134" t="s">
        <v>111</v>
      </c>
      <c r="C78" s="117" t="s">
        <v>41</v>
      </c>
      <c r="D78" s="40" t="s">
        <v>0</v>
      </c>
      <c r="E78" s="79">
        <v>1</v>
      </c>
      <c r="F78" s="101"/>
      <c r="G78" s="102">
        <f>ROUND(E78*F78,2)</f>
        <v>0</v>
      </c>
    </row>
    <row r="79" spans="1:7" ht="12.75">
      <c r="A79" s="112" t="s">
        <v>222</v>
      </c>
      <c r="B79" s="134" t="s">
        <v>110</v>
      </c>
      <c r="C79" s="117" t="s">
        <v>40</v>
      </c>
      <c r="D79" s="40" t="s">
        <v>0</v>
      </c>
      <c r="E79" s="79">
        <v>2</v>
      </c>
      <c r="F79" s="101"/>
      <c r="G79" s="102">
        <f aca="true" t="shared" si="2" ref="G79:G90">ROUND(E79*F79,2)</f>
        <v>0</v>
      </c>
    </row>
    <row r="80" spans="1:7" ht="25.5">
      <c r="A80" s="112" t="s">
        <v>223</v>
      </c>
      <c r="B80" s="134" t="s">
        <v>108</v>
      </c>
      <c r="C80" s="117" t="s">
        <v>38</v>
      </c>
      <c r="D80" s="40" t="s">
        <v>0</v>
      </c>
      <c r="E80" s="79">
        <v>2</v>
      </c>
      <c r="F80" s="101"/>
      <c r="G80" s="102">
        <f t="shared" si="2"/>
        <v>0</v>
      </c>
    </row>
    <row r="81" spans="1:7" ht="12.75">
      <c r="A81" s="112" t="s">
        <v>224</v>
      </c>
      <c r="B81" s="134" t="s">
        <v>109</v>
      </c>
      <c r="C81" s="117" t="s">
        <v>39</v>
      </c>
      <c r="D81" s="40" t="s">
        <v>0</v>
      </c>
      <c r="E81" s="79">
        <v>1</v>
      </c>
      <c r="F81" s="101"/>
      <c r="G81" s="102">
        <f t="shared" si="2"/>
        <v>0</v>
      </c>
    </row>
    <row r="82" spans="1:7" ht="12.75">
      <c r="A82" s="112" t="s">
        <v>225</v>
      </c>
      <c r="B82" s="134" t="s">
        <v>120</v>
      </c>
      <c r="C82" s="117" t="s">
        <v>50</v>
      </c>
      <c r="D82" s="40" t="s">
        <v>0</v>
      </c>
      <c r="E82" s="79">
        <v>1</v>
      </c>
      <c r="F82" s="101"/>
      <c r="G82" s="102">
        <f t="shared" si="2"/>
        <v>0</v>
      </c>
    </row>
    <row r="83" spans="1:7" ht="25.5">
      <c r="A83" s="112" t="s">
        <v>226</v>
      </c>
      <c r="B83" s="134" t="s">
        <v>113</v>
      </c>
      <c r="C83" s="117" t="s">
        <v>43</v>
      </c>
      <c r="D83" s="40" t="s">
        <v>3</v>
      </c>
      <c r="E83" s="79">
        <v>20</v>
      </c>
      <c r="F83" s="101"/>
      <c r="G83" s="102">
        <f t="shared" si="2"/>
        <v>0</v>
      </c>
    </row>
    <row r="84" spans="1:7" ht="25.5">
      <c r="A84" s="112" t="s">
        <v>227</v>
      </c>
      <c r="B84" s="134" t="s">
        <v>114</v>
      </c>
      <c r="C84" s="117" t="s">
        <v>44</v>
      </c>
      <c r="D84" s="40" t="s">
        <v>3</v>
      </c>
      <c r="E84" s="79">
        <v>20</v>
      </c>
      <c r="F84" s="101"/>
      <c r="G84" s="102">
        <f t="shared" si="2"/>
        <v>0</v>
      </c>
    </row>
    <row r="85" spans="1:7" ht="25.5">
      <c r="A85" s="112" t="s">
        <v>228</v>
      </c>
      <c r="B85" s="134" t="s">
        <v>115</v>
      </c>
      <c r="C85" s="117" t="s">
        <v>45</v>
      </c>
      <c r="D85" s="40" t="s">
        <v>3</v>
      </c>
      <c r="E85" s="79">
        <v>15</v>
      </c>
      <c r="F85" s="101"/>
      <c r="G85" s="102">
        <f t="shared" si="2"/>
        <v>0</v>
      </c>
    </row>
    <row r="86" spans="1:7" ht="25.5">
      <c r="A86" s="112" t="s">
        <v>229</v>
      </c>
      <c r="B86" s="134" t="s">
        <v>116</v>
      </c>
      <c r="C86" s="117" t="s">
        <v>46</v>
      </c>
      <c r="D86" s="40" t="s">
        <v>3</v>
      </c>
      <c r="E86" s="79">
        <v>40</v>
      </c>
      <c r="F86" s="101"/>
      <c r="G86" s="102">
        <f t="shared" si="2"/>
        <v>0</v>
      </c>
    </row>
    <row r="87" spans="1:7" ht="25.5">
      <c r="A87" s="112" t="s">
        <v>230</v>
      </c>
      <c r="B87" s="134" t="s">
        <v>117</v>
      </c>
      <c r="C87" s="117" t="s">
        <v>47</v>
      </c>
      <c r="D87" s="40" t="s">
        <v>3</v>
      </c>
      <c r="E87" s="79">
        <v>30</v>
      </c>
      <c r="F87" s="101"/>
      <c r="G87" s="102">
        <f t="shared" si="2"/>
        <v>0</v>
      </c>
    </row>
    <row r="88" spans="1:7" ht="25.5">
      <c r="A88" s="112" t="s">
        <v>231</v>
      </c>
      <c r="B88" s="134" t="s">
        <v>118</v>
      </c>
      <c r="C88" s="117" t="s">
        <v>48</v>
      </c>
      <c r="D88" s="40" t="s">
        <v>3</v>
      </c>
      <c r="E88" s="79">
        <v>20</v>
      </c>
      <c r="F88" s="101"/>
      <c r="G88" s="102">
        <f t="shared" si="2"/>
        <v>0</v>
      </c>
    </row>
    <row r="89" spans="1:7" ht="12.75">
      <c r="A89" s="112" t="s">
        <v>232</v>
      </c>
      <c r="B89" s="134" t="s">
        <v>112</v>
      </c>
      <c r="C89" s="117" t="s">
        <v>42</v>
      </c>
      <c r="D89" s="40" t="s">
        <v>0</v>
      </c>
      <c r="E89" s="79">
        <v>2</v>
      </c>
      <c r="F89" s="101"/>
      <c r="G89" s="102">
        <f t="shared" si="2"/>
        <v>0</v>
      </c>
    </row>
    <row r="90" spans="1:7" ht="12.75">
      <c r="A90" s="112" t="s">
        <v>233</v>
      </c>
      <c r="B90" s="134" t="s">
        <v>119</v>
      </c>
      <c r="C90" s="117" t="s">
        <v>49</v>
      </c>
      <c r="D90" s="40" t="s">
        <v>0</v>
      </c>
      <c r="E90" s="79">
        <v>2</v>
      </c>
      <c r="F90" s="101"/>
      <c r="G90" s="102">
        <f t="shared" si="2"/>
        <v>0</v>
      </c>
    </row>
    <row r="91" spans="1:7" ht="25.5">
      <c r="A91" s="112" t="s">
        <v>234</v>
      </c>
      <c r="B91" s="134" t="s">
        <v>219</v>
      </c>
      <c r="C91" s="117" t="s">
        <v>220</v>
      </c>
      <c r="D91" s="40" t="s">
        <v>194</v>
      </c>
      <c r="E91" s="79">
        <v>1</v>
      </c>
      <c r="F91" s="101"/>
      <c r="G91" s="102">
        <f>ROUND(E91*F91,2)</f>
        <v>0</v>
      </c>
    </row>
    <row r="92" spans="1:7" ht="12.75">
      <c r="A92" s="112"/>
      <c r="B92" s="84"/>
      <c r="C92" s="117"/>
      <c r="D92" s="40"/>
      <c r="E92" s="41"/>
      <c r="F92" s="101"/>
      <c r="G92" s="102"/>
    </row>
    <row r="93" spans="1:8" ht="15">
      <c r="A93" s="111" t="s">
        <v>235</v>
      </c>
      <c r="B93" s="135"/>
      <c r="C93" s="116" t="s">
        <v>124</v>
      </c>
      <c r="D93" s="92"/>
      <c r="E93" s="53"/>
      <c r="F93" s="99"/>
      <c r="G93" s="100">
        <f>SUM(G94:G99)</f>
        <v>0</v>
      </c>
      <c r="H93" s="5"/>
    </row>
    <row r="94" spans="1:8" ht="38.25">
      <c r="A94" s="112" t="s">
        <v>236</v>
      </c>
      <c r="B94" s="81" t="s">
        <v>125</v>
      </c>
      <c r="C94" s="117" t="s">
        <v>126</v>
      </c>
      <c r="D94" s="40" t="s">
        <v>0</v>
      </c>
      <c r="E94" s="103">
        <v>1</v>
      </c>
      <c r="F94" s="101"/>
      <c r="G94" s="102">
        <f aca="true" t="shared" si="3" ref="G94:G99">ROUND(F94*E94,2)</f>
        <v>0</v>
      </c>
      <c r="H94" s="128"/>
    </row>
    <row r="95" spans="1:8" ht="38.25">
      <c r="A95" s="112" t="s">
        <v>237</v>
      </c>
      <c r="B95" s="81" t="s">
        <v>127</v>
      </c>
      <c r="C95" s="117" t="s">
        <v>128</v>
      </c>
      <c r="D95" s="40" t="s">
        <v>0</v>
      </c>
      <c r="E95" s="103">
        <v>2</v>
      </c>
      <c r="F95" s="101"/>
      <c r="G95" s="102">
        <f t="shared" si="3"/>
        <v>0</v>
      </c>
      <c r="H95" s="128"/>
    </row>
    <row r="96" spans="1:8" ht="12.75">
      <c r="A96" s="112" t="s">
        <v>238</v>
      </c>
      <c r="B96" s="81" t="s">
        <v>250</v>
      </c>
      <c r="C96" s="117" t="s">
        <v>251</v>
      </c>
      <c r="D96" s="40" t="s">
        <v>0</v>
      </c>
      <c r="E96" s="103">
        <v>1</v>
      </c>
      <c r="F96" s="101"/>
      <c r="G96" s="102">
        <f t="shared" si="3"/>
        <v>0</v>
      </c>
      <c r="H96" s="128"/>
    </row>
    <row r="97" spans="1:8" ht="51">
      <c r="A97" s="112" t="s">
        <v>239</v>
      </c>
      <c r="B97" s="134" t="s">
        <v>244</v>
      </c>
      <c r="C97" s="117" t="s">
        <v>245</v>
      </c>
      <c r="D97" s="40" t="s">
        <v>4</v>
      </c>
      <c r="E97" s="103">
        <v>1</v>
      </c>
      <c r="F97" s="101"/>
      <c r="G97" s="102">
        <f t="shared" si="3"/>
        <v>0</v>
      </c>
      <c r="H97" s="128"/>
    </row>
    <row r="98" spans="1:8" ht="25.5">
      <c r="A98" s="112" t="s">
        <v>240</v>
      </c>
      <c r="B98" s="134" t="s">
        <v>246</v>
      </c>
      <c r="C98" s="117" t="s">
        <v>247</v>
      </c>
      <c r="D98" s="40" t="s">
        <v>4</v>
      </c>
      <c r="E98" s="103">
        <v>1</v>
      </c>
      <c r="F98" s="101"/>
      <c r="G98" s="102">
        <f t="shared" si="3"/>
        <v>0</v>
      </c>
      <c r="H98" s="128"/>
    </row>
    <row r="99" spans="1:8" ht="89.25">
      <c r="A99" s="112" t="s">
        <v>241</v>
      </c>
      <c r="B99" s="134" t="s">
        <v>248</v>
      </c>
      <c r="C99" s="117" t="s">
        <v>249</v>
      </c>
      <c r="D99" s="40" t="s">
        <v>4</v>
      </c>
      <c r="E99" s="103">
        <v>1</v>
      </c>
      <c r="F99" s="101"/>
      <c r="G99" s="102">
        <f t="shared" si="3"/>
        <v>0</v>
      </c>
      <c r="H99" s="128"/>
    </row>
    <row r="100" spans="1:7" ht="12.75">
      <c r="A100" s="114"/>
      <c r="B100" s="138"/>
      <c r="C100" s="119"/>
      <c r="D100" s="86"/>
      <c r="E100" s="87"/>
      <c r="F100" s="104"/>
      <c r="G100" s="105"/>
    </row>
    <row r="101" spans="1:8" ht="15">
      <c r="A101" s="111" t="s">
        <v>242</v>
      </c>
      <c r="B101" s="135"/>
      <c r="C101" s="116" t="s">
        <v>165</v>
      </c>
      <c r="D101" s="92"/>
      <c r="E101" s="53"/>
      <c r="F101" s="99"/>
      <c r="G101" s="100">
        <f>SUM(G102)</f>
        <v>0</v>
      </c>
      <c r="H101" s="5"/>
    </row>
    <row r="102" spans="1:8" ht="12.75">
      <c r="A102" s="112" t="s">
        <v>243</v>
      </c>
      <c r="B102" s="82" t="s">
        <v>121</v>
      </c>
      <c r="C102" s="117" t="s">
        <v>51</v>
      </c>
      <c r="D102" s="40" t="s">
        <v>2</v>
      </c>
      <c r="E102" s="103">
        <f>479.8+352.18</f>
        <v>831.98</v>
      </c>
      <c r="F102" s="101"/>
      <c r="G102" s="102">
        <f>ROUND(F102*E102,2)</f>
        <v>0</v>
      </c>
      <c r="H102" s="128"/>
    </row>
    <row r="103" spans="1:7" ht="13.5" thickBot="1">
      <c r="A103" s="114"/>
      <c r="B103" s="85"/>
      <c r="C103" s="119"/>
      <c r="D103" s="86"/>
      <c r="E103" s="87"/>
      <c r="F103" s="104"/>
      <c r="G103" s="105"/>
    </row>
    <row r="104" spans="1:7" ht="13.5" thickBot="1">
      <c r="A104" s="143" t="s">
        <v>62</v>
      </c>
      <c r="B104" s="144"/>
      <c r="C104" s="144"/>
      <c r="D104" s="144"/>
      <c r="E104" s="144"/>
      <c r="F104" s="145"/>
      <c r="G104" s="106">
        <f>G101+G93+G77+G60+G54+G51+G44+G39+G33+G28+G18+G13</f>
        <v>0</v>
      </c>
    </row>
    <row r="105" spans="1:8" ht="15.75" customHeight="1" thickBot="1">
      <c r="A105" s="115" t="s">
        <v>130</v>
      </c>
      <c r="B105" s="141"/>
      <c r="C105" s="141"/>
      <c r="D105" s="141"/>
      <c r="E105" s="141"/>
      <c r="F105" s="107"/>
      <c r="G105" s="108">
        <f>ROUND(G104*F105,2)</f>
        <v>0</v>
      </c>
      <c r="H105" s="128"/>
    </row>
    <row r="106" spans="1:9" ht="13.5" thickBot="1">
      <c r="A106" s="143" t="s">
        <v>63</v>
      </c>
      <c r="B106" s="144"/>
      <c r="C106" s="144"/>
      <c r="D106" s="144"/>
      <c r="E106" s="144"/>
      <c r="F106" s="145"/>
      <c r="G106" s="109">
        <f>SUM(G104:G105)</f>
        <v>0</v>
      </c>
      <c r="I106" s="120"/>
    </row>
  </sheetData>
  <sheetProtection/>
  <mergeCells count="8">
    <mergeCell ref="B105:E105"/>
    <mergeCell ref="A9:G9"/>
    <mergeCell ref="A104:F104"/>
    <mergeCell ref="A106:F106"/>
    <mergeCell ref="C6:G6"/>
    <mergeCell ref="C7:G7"/>
    <mergeCell ref="A6:B6"/>
    <mergeCell ref="A7:B7"/>
  </mergeCells>
  <printOptions/>
  <pageMargins left="1" right="1" top="1" bottom="1" header="0.5" footer="0.5"/>
  <pageSetup fitToHeight="0" fitToWidth="0" horizontalDpi="1200" verticalDpi="1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4.28125" style="11" customWidth="1"/>
    <col min="2" max="2" width="5.57421875" style="13" bestFit="1" customWidth="1"/>
    <col min="3" max="3" width="65.00390625" style="11" bestFit="1" customWidth="1"/>
    <col min="4" max="4" width="18.00390625" style="32" bestFit="1" customWidth="1"/>
    <col min="5" max="16384" width="9.140625" style="11" customWidth="1"/>
  </cols>
  <sheetData>
    <row r="1" spans="1:7" ht="15">
      <c r="A1" s="6"/>
      <c r="B1" s="7"/>
      <c r="C1" s="8"/>
      <c r="D1" s="29"/>
      <c r="E1" s="9"/>
      <c r="F1" s="10"/>
      <c r="G1" s="10"/>
    </row>
    <row r="2" spans="2:7" ht="18">
      <c r="B2" s="49"/>
      <c r="C2" s="48"/>
      <c r="D2" s="48"/>
      <c r="E2" s="13"/>
      <c r="F2" s="12"/>
      <c r="G2" s="12"/>
    </row>
    <row r="3" spans="2:7" ht="18">
      <c r="B3" s="50"/>
      <c r="C3" s="48" t="s">
        <v>253</v>
      </c>
      <c r="D3" s="140"/>
      <c r="E3" s="14"/>
      <c r="F3" s="14"/>
      <c r="G3" s="14"/>
    </row>
    <row r="4" spans="2:7" ht="15">
      <c r="B4" s="50"/>
      <c r="C4" s="50"/>
      <c r="D4" s="50"/>
      <c r="E4" s="14"/>
      <c r="F4" s="14"/>
      <c r="G4" s="14"/>
    </row>
    <row r="5" spans="1:7" ht="15">
      <c r="A5" s="6"/>
      <c r="B5" s="7"/>
      <c r="C5" s="14"/>
      <c r="D5" s="30"/>
      <c r="E5" s="15"/>
      <c r="F5" s="16"/>
      <c r="G5" s="10"/>
    </row>
    <row r="6" spans="1:7" ht="15">
      <c r="A6" s="154" t="s">
        <v>53</v>
      </c>
      <c r="B6" s="154"/>
      <c r="C6" s="155" t="str">
        <f>planilha!C6</f>
        <v>Reforma de complementação em áreas do ambulatório e uti-adulto - Hospital Dr. Manoel Bifulco</v>
      </c>
      <c r="D6" s="155"/>
      <c r="G6" s="51"/>
    </row>
    <row r="7" spans="1:7" ht="15">
      <c r="A7" s="156" t="s">
        <v>64</v>
      </c>
      <c r="B7" s="156"/>
      <c r="C7" s="155" t="str">
        <f>planilha!C7</f>
        <v>Rua Ângelo de Cândia, 541 - São Mateus - São Paulo/SP</v>
      </c>
      <c r="D7" s="155"/>
      <c r="E7" s="15"/>
      <c r="F7" s="16"/>
      <c r="G7" s="10"/>
    </row>
    <row r="8" spans="1:7" ht="15.75">
      <c r="A8" s="17"/>
      <c r="B8" s="17"/>
      <c r="C8" s="18"/>
      <c r="D8" s="31"/>
      <c r="E8" s="15"/>
      <c r="F8" s="16"/>
      <c r="G8" s="10"/>
    </row>
    <row r="9" spans="1:7" ht="15">
      <c r="A9" s="157"/>
      <c r="B9" s="157"/>
      <c r="C9" s="157"/>
      <c r="D9" s="157"/>
      <c r="E9" s="15"/>
      <c r="F9" s="16"/>
      <c r="G9" s="10"/>
    </row>
    <row r="10" spans="1:7" ht="15.75">
      <c r="A10" s="19"/>
      <c r="B10" s="20"/>
      <c r="C10" s="21"/>
      <c r="D10" s="30"/>
      <c r="E10" s="15"/>
      <c r="F10" s="16"/>
      <c r="G10" s="10"/>
    </row>
    <row r="11" spans="2:4" ht="15.75" thickBot="1">
      <c r="B11" s="54"/>
      <c r="C11" s="55" t="s">
        <v>65</v>
      </c>
      <c r="D11" s="56"/>
    </row>
    <row r="12" spans="2:4" ht="15">
      <c r="B12" s="57" t="s">
        <v>66</v>
      </c>
      <c r="C12" s="58" t="s">
        <v>67</v>
      </c>
      <c r="D12" s="59" t="s">
        <v>68</v>
      </c>
    </row>
    <row r="13" spans="2:4" ht="15">
      <c r="B13" s="60" t="s">
        <v>150</v>
      </c>
      <c r="C13" s="61" t="str">
        <f>VLOOKUP(B13,planilha!$A$13:$G$102,3,FALSE)</f>
        <v>Serviço técnico especializado </v>
      </c>
      <c r="D13" s="63">
        <f>VLOOKUP(C13,planilha!$C$13:$G$102,5,FALSE)</f>
        <v>0</v>
      </c>
    </row>
    <row r="14" spans="2:4" ht="15">
      <c r="B14" s="60" t="s">
        <v>151</v>
      </c>
      <c r="C14" s="61" t="str">
        <f>VLOOKUP(B14,planilha!$A$13:$G$102,3,FALSE)</f>
        <v>Início, apoio e administração da obra</v>
      </c>
      <c r="D14" s="63">
        <f>VLOOKUP(C14,planilha!$C$13:$G$102,5,FALSE)</f>
        <v>0</v>
      </c>
    </row>
    <row r="15" spans="2:4" ht="15">
      <c r="B15" s="60" t="s">
        <v>152</v>
      </c>
      <c r="C15" s="61" t="str">
        <f>VLOOKUP(B15,planilha!$A$13:$G$102,3,FALSE)</f>
        <v>Demolição, Transporte e Serviço em Solo</v>
      </c>
      <c r="D15" s="63">
        <f>VLOOKUP(C15,planilha!$C$13:$G$102,5,FALSE)</f>
        <v>0</v>
      </c>
    </row>
    <row r="16" spans="2:4" ht="15">
      <c r="B16" s="60" t="s">
        <v>153</v>
      </c>
      <c r="C16" s="61" t="str">
        <f>VLOOKUP(B16,planilha!$A$13:$G$102,3,FALSE)</f>
        <v>Portas e acessórios</v>
      </c>
      <c r="D16" s="63">
        <f>VLOOKUP(C16,planilha!$C$13:$G$102,5,FALSE)</f>
        <v>0</v>
      </c>
    </row>
    <row r="17" spans="2:4" ht="15">
      <c r="B17" s="60" t="s">
        <v>154</v>
      </c>
      <c r="C17" s="61" t="str">
        <f>VLOOKUP(B17,planilha!$A$13:$G$102,3,FALSE)</f>
        <v>Alvenaria e elemento divisor</v>
      </c>
      <c r="D17" s="63">
        <f>VLOOKUP(C17,planilha!$C$13:$G$102,5,FALSE)</f>
        <v>0</v>
      </c>
    </row>
    <row r="18" spans="2:4" ht="15">
      <c r="B18" s="60" t="s">
        <v>155</v>
      </c>
      <c r="C18" s="61" t="str">
        <f>VLOOKUP(B18,planilha!$A$13:$G$102,3,FALSE)</f>
        <v>Revestimentos</v>
      </c>
      <c r="D18" s="63">
        <f>VLOOKUP(C18,planilha!$C$13:$G$102,5,FALSE)</f>
        <v>0</v>
      </c>
    </row>
    <row r="19" spans="2:4" ht="15">
      <c r="B19" s="60" t="s">
        <v>157</v>
      </c>
      <c r="C19" s="61" t="str">
        <f>VLOOKUP(B19,planilha!$A$13:$G$102,3,FALSE)</f>
        <v>Forro</v>
      </c>
      <c r="D19" s="63">
        <f>VLOOKUP(C19,planilha!$C$13:$G$102,5,FALSE)</f>
        <v>0</v>
      </c>
    </row>
    <row r="20" spans="2:4" ht="15">
      <c r="B20" s="60" t="s">
        <v>158</v>
      </c>
      <c r="C20" s="61" t="str">
        <f>VLOOKUP(B20,planilha!$A$13:$G$102,3,FALSE)</f>
        <v>Pintura</v>
      </c>
      <c r="D20" s="63">
        <f>VLOOKUP(C20,planilha!$C$13:$G$102,5,FALSE)</f>
        <v>0</v>
      </c>
    </row>
    <row r="21" spans="2:4" ht="15">
      <c r="B21" s="60" t="s">
        <v>159</v>
      </c>
      <c r="C21" s="61" t="str">
        <f>VLOOKUP(B21,planilha!$A$13:$G$102,3,FALSE)</f>
        <v>Elétrica e complementos</v>
      </c>
      <c r="D21" s="63">
        <f>VLOOKUP(C21,planilha!$C$13:$G$102,5,FALSE)</f>
        <v>0</v>
      </c>
    </row>
    <row r="22" spans="2:4" ht="15">
      <c r="B22" s="60" t="s">
        <v>167</v>
      </c>
      <c r="C22" s="61" t="str">
        <f>VLOOKUP(B22,planilha!$A$13:$G$102,3,FALSE)</f>
        <v>Hidráulica</v>
      </c>
      <c r="D22" s="63">
        <f>VLOOKUP(C22,planilha!$C$13:$G$102,5,FALSE)</f>
        <v>0</v>
      </c>
    </row>
    <row r="23" spans="2:4" ht="15">
      <c r="B23" s="60" t="s">
        <v>235</v>
      </c>
      <c r="C23" s="61" t="str">
        <f>VLOOKUP(B23,planilha!$A$13:$G$102,3,FALSE)</f>
        <v>Climatização</v>
      </c>
      <c r="D23" s="63">
        <f>VLOOKUP(C23,planilha!$C$13:$G$102,5,FALSE)</f>
        <v>0</v>
      </c>
    </row>
    <row r="24" spans="2:4" ht="15">
      <c r="B24" s="60" t="s">
        <v>242</v>
      </c>
      <c r="C24" s="61" t="str">
        <f>VLOOKUP(B24,planilha!$A$13:$G$102,3,FALSE)</f>
        <v>Limpeza e arremate</v>
      </c>
      <c r="D24" s="63">
        <f>VLOOKUP(C24,planilha!$C$13:$G$102,5,FALSE)</f>
        <v>0</v>
      </c>
    </row>
    <row r="25" spans="2:4" ht="15">
      <c r="B25" s="150" t="s">
        <v>62</v>
      </c>
      <c r="C25" s="151"/>
      <c r="D25" s="64">
        <f>SUM(D13:D24)</f>
        <v>0</v>
      </c>
    </row>
    <row r="26" spans="2:4" ht="15">
      <c r="B26" s="150" t="s">
        <v>252</v>
      </c>
      <c r="C26" s="151"/>
      <c r="D26" s="64">
        <f>D25*planilha!F105</f>
        <v>0</v>
      </c>
    </row>
    <row r="27" spans="2:4" ht="15.75" thickBot="1">
      <c r="B27" s="152" t="s">
        <v>63</v>
      </c>
      <c r="C27" s="153"/>
      <c r="D27" s="65">
        <f>D25+D26</f>
        <v>0</v>
      </c>
    </row>
  </sheetData>
  <sheetProtection/>
  <mergeCells count="8">
    <mergeCell ref="B26:C26"/>
    <mergeCell ref="B27:C27"/>
    <mergeCell ref="A6:B6"/>
    <mergeCell ref="C6:D6"/>
    <mergeCell ref="C7:D7"/>
    <mergeCell ref="A7:B7"/>
    <mergeCell ref="A9:D9"/>
    <mergeCell ref="B25:C25"/>
  </mergeCells>
  <printOptions horizontalCentered="1"/>
  <pageMargins left="1" right="1" top="1" bottom="1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BreakPreview" zoomScaleNormal="80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12.57421875" style="11" customWidth="1"/>
    <col min="2" max="2" width="51.57421875" style="11" customWidth="1"/>
    <col min="3" max="3" width="20.140625" style="11" customWidth="1"/>
    <col min="4" max="4" width="13.00390625" style="13" customWidth="1"/>
    <col min="5" max="5" width="13.7109375" style="13" customWidth="1"/>
    <col min="6" max="6" width="11.57421875" style="13" customWidth="1"/>
    <col min="7" max="7" width="19.140625" style="11" customWidth="1"/>
    <col min="8" max="16384" width="9.140625" style="11" customWidth="1"/>
  </cols>
  <sheetData>
    <row r="2" spans="2:6" ht="18">
      <c r="B2" s="48"/>
      <c r="C2" s="48"/>
      <c r="D2" s="48"/>
      <c r="E2" s="48"/>
      <c r="F2" s="48"/>
    </row>
    <row r="3" spans="2:6" ht="18">
      <c r="B3" s="48" t="s">
        <v>254</v>
      </c>
      <c r="C3" s="50"/>
      <c r="D3" s="50"/>
      <c r="E3" s="50"/>
      <c r="F3" s="50"/>
    </row>
    <row r="4" spans="2:6" ht="15">
      <c r="B4" s="50"/>
      <c r="C4" s="50"/>
      <c r="D4" s="50"/>
      <c r="E4" s="50"/>
      <c r="F4" s="50"/>
    </row>
    <row r="6" spans="1:4" ht="15.75">
      <c r="A6" s="24" t="s">
        <v>53</v>
      </c>
      <c r="B6" s="127" t="str">
        <f>planilha!C6</f>
        <v>Reforma de complementação em áreas do ambulatório e uti-adulto - Hospital Dr. Manoel Bifulco</v>
      </c>
      <c r="C6" s="127"/>
      <c r="D6" s="127"/>
    </row>
    <row r="7" spans="1:4" ht="15.75">
      <c r="A7" s="27" t="s">
        <v>64</v>
      </c>
      <c r="B7" s="127" t="str">
        <f>planilha!C7</f>
        <v>Rua Ângelo de Cândia, 541 - São Mateus - São Paulo/SP</v>
      </c>
      <c r="C7" s="127"/>
      <c r="D7" s="127"/>
    </row>
    <row r="8" spans="1:6" ht="15.75">
      <c r="A8" s="27"/>
      <c r="B8" s="25"/>
      <c r="C8" s="26"/>
      <c r="D8" s="26"/>
      <c r="E8" s="26"/>
      <c r="F8" s="26"/>
    </row>
    <row r="9" ht="15.75" thickBot="1"/>
    <row r="10" spans="1:7" ht="15.75">
      <c r="A10" s="22" t="s">
        <v>66</v>
      </c>
      <c r="B10" s="23" t="s">
        <v>67</v>
      </c>
      <c r="C10" s="74" t="s">
        <v>68</v>
      </c>
      <c r="D10" s="71" t="s">
        <v>255</v>
      </c>
      <c r="E10" s="28" t="s">
        <v>256</v>
      </c>
      <c r="F10" s="28" t="s">
        <v>257</v>
      </c>
      <c r="G10" s="68" t="s">
        <v>62</v>
      </c>
    </row>
    <row r="11" spans="1:7" ht="15" customHeight="1">
      <c r="A11" s="158" t="s">
        <v>150</v>
      </c>
      <c r="B11" s="160" t="str">
        <f>VLOOKUP(A11,planilha!$A$13:$G$102,3,FALSE)</f>
        <v>Serviço técnico especializado </v>
      </c>
      <c r="C11" s="162">
        <f>VLOOKUP(B11,planilha!$C$13:$G$102,5,FALSE)</f>
        <v>0</v>
      </c>
      <c r="D11" s="72">
        <v>0.7</v>
      </c>
      <c r="E11" s="66">
        <v>0.05</v>
      </c>
      <c r="F11" s="66">
        <v>0.25</v>
      </c>
      <c r="G11" s="69">
        <f aca="true" t="shared" si="0" ref="G11:G34">SUM(D11:F11)</f>
        <v>1</v>
      </c>
    </row>
    <row r="12" spans="1:7" ht="15" customHeight="1">
      <c r="A12" s="159"/>
      <c r="B12" s="161"/>
      <c r="C12" s="163"/>
      <c r="D12" s="67">
        <f>ROUND(D11*$C$11,2)</f>
        <v>0</v>
      </c>
      <c r="E12" s="67">
        <f>ROUND(E11*$C$11,2)</f>
        <v>0</v>
      </c>
      <c r="F12" s="67">
        <f>C11-SUM(D12:E12)</f>
        <v>0</v>
      </c>
      <c r="G12" s="70">
        <f t="shared" si="0"/>
        <v>0</v>
      </c>
    </row>
    <row r="13" spans="1:7" ht="15" customHeight="1">
      <c r="A13" s="158" t="s">
        <v>151</v>
      </c>
      <c r="B13" s="160" t="str">
        <f>VLOOKUP(A13,planilha!$A$13:$G$102,3,FALSE)</f>
        <v>Início, apoio e administração da obra</v>
      </c>
      <c r="C13" s="162">
        <f>VLOOKUP(B13,planilha!$C$13:$G$102,5,FALSE)</f>
        <v>0</v>
      </c>
      <c r="D13" s="76">
        <v>0.3</v>
      </c>
      <c r="E13" s="77">
        <v>0.4</v>
      </c>
      <c r="F13" s="77">
        <v>0.3</v>
      </c>
      <c r="G13" s="69">
        <f t="shared" si="0"/>
        <v>1</v>
      </c>
    </row>
    <row r="14" spans="1:7" ht="15" customHeight="1">
      <c r="A14" s="159"/>
      <c r="B14" s="161"/>
      <c r="C14" s="163"/>
      <c r="D14" s="67">
        <f>ROUND(D13*$C$13,2)</f>
        <v>0</v>
      </c>
      <c r="E14" s="67">
        <f>ROUND(E13*$C$13,2)</f>
        <v>0</v>
      </c>
      <c r="F14" s="67">
        <f>C13-SUM(D14:E14)</f>
        <v>0</v>
      </c>
      <c r="G14" s="70">
        <f t="shared" si="0"/>
        <v>0</v>
      </c>
    </row>
    <row r="15" spans="1:7" ht="15" customHeight="1">
      <c r="A15" s="158" t="s">
        <v>152</v>
      </c>
      <c r="B15" s="160" t="str">
        <f>VLOOKUP(A15,planilha!$A$13:$G$102,3,FALSE)</f>
        <v>Demolição, Transporte e Serviço em Solo</v>
      </c>
      <c r="C15" s="162">
        <f>VLOOKUP(B15,planilha!$C$13:$G$102,5,FALSE)</f>
        <v>0</v>
      </c>
      <c r="D15" s="66">
        <v>0.9</v>
      </c>
      <c r="E15" s="66">
        <v>0.1</v>
      </c>
      <c r="F15" s="129"/>
      <c r="G15" s="69">
        <f t="shared" si="0"/>
        <v>1</v>
      </c>
    </row>
    <row r="16" spans="1:7" ht="15" customHeight="1">
      <c r="A16" s="159"/>
      <c r="B16" s="161"/>
      <c r="C16" s="163"/>
      <c r="D16" s="67">
        <f>ROUND(D15*$C$15,2)</f>
        <v>0</v>
      </c>
      <c r="E16" s="67">
        <f>C15-SUM(D16:D16)</f>
        <v>0</v>
      </c>
      <c r="F16" s="67">
        <f>F15*$C$15</f>
        <v>0</v>
      </c>
      <c r="G16" s="70">
        <f t="shared" si="0"/>
        <v>0</v>
      </c>
    </row>
    <row r="17" spans="1:7" ht="12.75" customHeight="1">
      <c r="A17" s="158" t="s">
        <v>153</v>
      </c>
      <c r="B17" s="160" t="str">
        <f>VLOOKUP(A17,planilha!$A$13:$G$102,3,FALSE)</f>
        <v>Portas e acessórios</v>
      </c>
      <c r="C17" s="162">
        <f>VLOOKUP(B17,planilha!$C$13:$G$102,5,FALSE)</f>
        <v>0</v>
      </c>
      <c r="D17" s="73"/>
      <c r="E17" s="77">
        <v>0.5</v>
      </c>
      <c r="F17" s="77">
        <v>0.5</v>
      </c>
      <c r="G17" s="69">
        <f t="shared" si="0"/>
        <v>1</v>
      </c>
    </row>
    <row r="18" spans="1:7" ht="12.75" customHeight="1">
      <c r="A18" s="159"/>
      <c r="B18" s="161"/>
      <c r="C18" s="163"/>
      <c r="D18" s="67">
        <f>D17*$C$17</f>
        <v>0</v>
      </c>
      <c r="E18" s="67">
        <f>ROUND(E17*$C$17,2)</f>
        <v>0</v>
      </c>
      <c r="F18" s="67">
        <f>C17-SUM(E18:E18)</f>
        <v>0</v>
      </c>
      <c r="G18" s="70">
        <f t="shared" si="0"/>
        <v>0</v>
      </c>
    </row>
    <row r="19" spans="1:7" ht="12.75" customHeight="1">
      <c r="A19" s="158" t="s">
        <v>154</v>
      </c>
      <c r="B19" s="160" t="str">
        <f>VLOOKUP(A19,planilha!$A$13:$G$102,3,FALSE)</f>
        <v>Alvenaria e elemento divisor</v>
      </c>
      <c r="C19" s="162">
        <f>VLOOKUP(B19,planilha!$C$13:$G$102,5,FALSE)</f>
        <v>0</v>
      </c>
      <c r="D19" s="73"/>
      <c r="E19" s="66">
        <v>1</v>
      </c>
      <c r="F19" s="62"/>
      <c r="G19" s="69">
        <f t="shared" si="0"/>
        <v>1</v>
      </c>
    </row>
    <row r="20" spans="1:7" ht="12.75" customHeight="1">
      <c r="A20" s="159"/>
      <c r="B20" s="161"/>
      <c r="C20" s="163"/>
      <c r="D20" s="67">
        <f>D19*$C$19</f>
        <v>0</v>
      </c>
      <c r="E20" s="67">
        <f>ROUND(E19*$C$19,2)</f>
        <v>0</v>
      </c>
      <c r="F20" s="67">
        <f>F19*$C$19</f>
        <v>0</v>
      </c>
      <c r="G20" s="70">
        <f t="shared" si="0"/>
        <v>0</v>
      </c>
    </row>
    <row r="21" spans="1:7" ht="12.75" customHeight="1">
      <c r="A21" s="158" t="s">
        <v>155</v>
      </c>
      <c r="B21" s="160" t="str">
        <f>VLOOKUP(A21,planilha!$A$13:$G$102,3,FALSE)</f>
        <v>Revestimentos</v>
      </c>
      <c r="C21" s="162">
        <f>VLOOKUP(B21,planilha!$C$13:$G$102,5,FALSE)</f>
        <v>0</v>
      </c>
      <c r="D21" s="73"/>
      <c r="E21" s="77">
        <v>1</v>
      </c>
      <c r="F21" s="90"/>
      <c r="G21" s="69">
        <f t="shared" si="0"/>
        <v>1</v>
      </c>
    </row>
    <row r="22" spans="1:7" ht="12.75" customHeight="1">
      <c r="A22" s="159"/>
      <c r="B22" s="161"/>
      <c r="C22" s="163"/>
      <c r="D22" s="67">
        <f>D21*$C$21</f>
        <v>0</v>
      </c>
      <c r="E22" s="67">
        <f>ROUND(E21*$C$21,2)</f>
        <v>0</v>
      </c>
      <c r="F22" s="67">
        <f>F21*$C$21</f>
        <v>0</v>
      </c>
      <c r="G22" s="70">
        <f t="shared" si="0"/>
        <v>0</v>
      </c>
    </row>
    <row r="23" spans="1:7" ht="12.75" customHeight="1">
      <c r="A23" s="158" t="s">
        <v>157</v>
      </c>
      <c r="B23" s="160" t="str">
        <f>VLOOKUP(A23,planilha!$A$13:$G$102,3,FALSE)</f>
        <v>Forro</v>
      </c>
      <c r="C23" s="162">
        <f>VLOOKUP(B23,planilha!$C$13:$G$102,5,FALSE)</f>
        <v>0</v>
      </c>
      <c r="D23" s="73"/>
      <c r="E23" s="66">
        <v>0.4</v>
      </c>
      <c r="F23" s="66">
        <v>0.6</v>
      </c>
      <c r="G23" s="69">
        <f t="shared" si="0"/>
        <v>1</v>
      </c>
    </row>
    <row r="24" spans="1:7" ht="12.75" customHeight="1">
      <c r="A24" s="159"/>
      <c r="B24" s="161"/>
      <c r="C24" s="163"/>
      <c r="D24" s="67">
        <f>D23*$C$23</f>
        <v>0</v>
      </c>
      <c r="E24" s="67">
        <f>ROUND(E23*$C$23,2)</f>
        <v>0</v>
      </c>
      <c r="F24" s="67">
        <f>C23-SUM(D24:E24)</f>
        <v>0</v>
      </c>
      <c r="G24" s="70">
        <f t="shared" si="0"/>
        <v>0</v>
      </c>
    </row>
    <row r="25" spans="1:7" ht="12.75" customHeight="1">
      <c r="A25" s="158" t="s">
        <v>158</v>
      </c>
      <c r="B25" s="160" t="str">
        <f>VLOOKUP(A25,planilha!$A$13:$G$102,3,FALSE)</f>
        <v>Pintura</v>
      </c>
      <c r="C25" s="162">
        <f>VLOOKUP(B25,planilha!$C$13:$G$102,5,FALSE)</f>
        <v>0</v>
      </c>
      <c r="D25" s="89"/>
      <c r="E25" s="77">
        <v>0.4</v>
      </c>
      <c r="F25" s="77">
        <v>0.6</v>
      </c>
      <c r="G25" s="69">
        <f t="shared" si="0"/>
        <v>1</v>
      </c>
    </row>
    <row r="26" spans="1:7" ht="12.75" customHeight="1">
      <c r="A26" s="159"/>
      <c r="B26" s="161"/>
      <c r="C26" s="163"/>
      <c r="D26" s="67">
        <f>D25*$C$25</f>
        <v>0</v>
      </c>
      <c r="E26" s="67">
        <f>ROUND(E25*$C$25,2)</f>
        <v>0</v>
      </c>
      <c r="F26" s="67">
        <f>C25-SUM(D26:E26)</f>
        <v>0</v>
      </c>
      <c r="G26" s="70">
        <f t="shared" si="0"/>
        <v>0</v>
      </c>
    </row>
    <row r="27" spans="1:7" ht="15" customHeight="1">
      <c r="A27" s="158" t="s">
        <v>159</v>
      </c>
      <c r="B27" s="160" t="str">
        <f>VLOOKUP(A27,planilha!$A$13:$G$102,3,FALSE)</f>
        <v>Elétrica e complementos</v>
      </c>
      <c r="C27" s="162">
        <f>VLOOKUP(B27,planilha!$C$13:$G$102,5,FALSE)</f>
        <v>0</v>
      </c>
      <c r="D27" s="66">
        <v>0.5</v>
      </c>
      <c r="E27" s="66">
        <v>0.4</v>
      </c>
      <c r="F27" s="66">
        <v>0.1</v>
      </c>
      <c r="G27" s="69">
        <f t="shared" si="0"/>
        <v>1</v>
      </c>
    </row>
    <row r="28" spans="1:7" ht="15">
      <c r="A28" s="159"/>
      <c r="B28" s="161"/>
      <c r="C28" s="163"/>
      <c r="D28" s="67">
        <f>D27*$C$27</f>
        <v>0</v>
      </c>
      <c r="E28" s="67">
        <f>ROUND(E27*$C$27,2)</f>
        <v>0</v>
      </c>
      <c r="F28" s="67">
        <f>C27-SUM(D28:E28)</f>
        <v>0</v>
      </c>
      <c r="G28" s="70">
        <f t="shared" si="0"/>
        <v>0</v>
      </c>
    </row>
    <row r="29" spans="1:7" ht="15" customHeight="1">
      <c r="A29" s="158" t="s">
        <v>167</v>
      </c>
      <c r="B29" s="160" t="str">
        <f>VLOOKUP(A29,planilha!$A$13:$G$102,3,FALSE)</f>
        <v>Hidráulica</v>
      </c>
      <c r="C29" s="162">
        <f>VLOOKUP(B29,planilha!$C$13:$G$102,5,FALSE)</f>
        <v>0</v>
      </c>
      <c r="D29" s="77">
        <v>0.6</v>
      </c>
      <c r="E29" s="77">
        <v>0.3</v>
      </c>
      <c r="F29" s="77">
        <v>0.1</v>
      </c>
      <c r="G29" s="69">
        <f t="shared" si="0"/>
        <v>0.9999999999999999</v>
      </c>
    </row>
    <row r="30" spans="1:7" ht="15">
      <c r="A30" s="159"/>
      <c r="B30" s="161"/>
      <c r="C30" s="163"/>
      <c r="D30" s="67">
        <f>D29*$C$29</f>
        <v>0</v>
      </c>
      <c r="E30" s="67">
        <f>ROUND(E29*$C$29,2)</f>
        <v>0</v>
      </c>
      <c r="F30" s="67">
        <f>C29-SUM(D30:E30)</f>
        <v>0</v>
      </c>
      <c r="G30" s="70">
        <f t="shared" si="0"/>
        <v>0</v>
      </c>
    </row>
    <row r="31" spans="1:7" ht="15" customHeight="1">
      <c r="A31" s="158" t="s">
        <v>235</v>
      </c>
      <c r="B31" s="160" t="str">
        <f>VLOOKUP(A31,planilha!$A$13:$G$102,3,FALSE)</f>
        <v>Climatização</v>
      </c>
      <c r="C31" s="162">
        <f>VLOOKUP(B31,planilha!$C$13:$G$102,5,FALSE)</f>
        <v>0</v>
      </c>
      <c r="D31" s="66">
        <v>0.1</v>
      </c>
      <c r="E31" s="66">
        <v>0.8</v>
      </c>
      <c r="F31" s="66">
        <v>0.1</v>
      </c>
      <c r="G31" s="69">
        <f t="shared" si="0"/>
        <v>1</v>
      </c>
    </row>
    <row r="32" spans="1:7" ht="15">
      <c r="A32" s="159"/>
      <c r="B32" s="161"/>
      <c r="C32" s="163"/>
      <c r="D32" s="67">
        <f>ROUND(D31*$C$31,2)</f>
        <v>0</v>
      </c>
      <c r="E32" s="67">
        <f>ROUND(E31*$C$31,2)</f>
        <v>0</v>
      </c>
      <c r="F32" s="67">
        <f>ROUND(F31*$C$31,2)</f>
        <v>0</v>
      </c>
      <c r="G32" s="70">
        <f t="shared" si="0"/>
        <v>0</v>
      </c>
    </row>
    <row r="33" spans="1:7" ht="15" customHeight="1">
      <c r="A33" s="158" t="s">
        <v>242</v>
      </c>
      <c r="B33" s="160" t="str">
        <f>VLOOKUP(A33,planilha!$A$13:$G$102,3,FALSE)</f>
        <v>Limpeza e arremate</v>
      </c>
      <c r="C33" s="162">
        <f>VLOOKUP(B33,planilha!$C$13:$G$102,5,FALSE)</f>
        <v>0</v>
      </c>
      <c r="D33" s="73"/>
      <c r="E33" s="77">
        <v>0.1</v>
      </c>
      <c r="F33" s="77">
        <v>0.9</v>
      </c>
      <c r="G33" s="69">
        <f t="shared" si="0"/>
        <v>1</v>
      </c>
    </row>
    <row r="34" spans="1:7" ht="15.75" thickBot="1">
      <c r="A34" s="159"/>
      <c r="B34" s="161"/>
      <c r="C34" s="163"/>
      <c r="D34" s="67">
        <f>D33*$C$33</f>
        <v>0</v>
      </c>
      <c r="E34" s="67">
        <f>E33*$C$33</f>
        <v>0</v>
      </c>
      <c r="F34" s="67">
        <f>C33-SUM(D34:E34)</f>
        <v>0</v>
      </c>
      <c r="G34" s="70">
        <f t="shared" si="0"/>
        <v>0</v>
      </c>
    </row>
    <row r="35" spans="1:7" ht="15.75">
      <c r="A35" s="164" t="s">
        <v>62</v>
      </c>
      <c r="B35" s="165"/>
      <c r="C35" s="125">
        <f>SUM(C11:C34)</f>
        <v>0</v>
      </c>
      <c r="D35" s="130">
        <f>D12+D14+D16+D18+D20+D22+D24+D26+D28+D30+D32+D34</f>
        <v>0</v>
      </c>
      <c r="E35" s="130">
        <f>E12+E14+E16+E18+E20+E22+E24+E26+E28+E30+E32+E34</f>
        <v>0</v>
      </c>
      <c r="F35" s="130">
        <f>F12+F14+F16+F18+F20+F22+F24+F26+F28+F30+F32+F34</f>
        <v>0</v>
      </c>
      <c r="G35" s="121">
        <f>SUM(G12,G14,G16,G18,G20,G22,G24,G26,G28,G30,G32,G34)</f>
        <v>0</v>
      </c>
    </row>
    <row r="36" spans="1:7" ht="15.75">
      <c r="A36" s="166" t="s">
        <v>252</v>
      </c>
      <c r="B36" s="167"/>
      <c r="C36" s="126">
        <f>C35*planilha!F105</f>
        <v>0</v>
      </c>
      <c r="D36" s="131">
        <f>D35*planilha!F105</f>
        <v>0</v>
      </c>
      <c r="E36" s="131">
        <f>E35*planilha!F105</f>
        <v>0</v>
      </c>
      <c r="F36" s="131">
        <f>F35*planilha!F105</f>
        <v>0</v>
      </c>
      <c r="G36" s="122">
        <f>G35*25%</f>
        <v>0</v>
      </c>
    </row>
    <row r="37" spans="1:7" ht="16.5" thickBot="1">
      <c r="A37" s="168" t="s">
        <v>63</v>
      </c>
      <c r="B37" s="169"/>
      <c r="C37" s="124">
        <f>C35+C36</f>
        <v>0</v>
      </c>
      <c r="D37" s="123">
        <f>D35+D36</f>
        <v>0</v>
      </c>
      <c r="E37" s="123">
        <f>E35+E36</f>
        <v>0</v>
      </c>
      <c r="F37" s="123">
        <f>F35+F36</f>
        <v>0</v>
      </c>
      <c r="G37" s="123">
        <f>G35+G36</f>
        <v>0</v>
      </c>
    </row>
    <row r="41" ht="15">
      <c r="E41" s="75"/>
    </row>
  </sheetData>
  <sheetProtection/>
  <mergeCells count="39">
    <mergeCell ref="A36:B36"/>
    <mergeCell ref="A37:B37"/>
    <mergeCell ref="A27:A28"/>
    <mergeCell ref="B27:B28"/>
    <mergeCell ref="C27:C28"/>
    <mergeCell ref="A29:A30"/>
    <mergeCell ref="C29:C30"/>
    <mergeCell ref="B29:B30"/>
    <mergeCell ref="A31:A32"/>
    <mergeCell ref="B31:B32"/>
    <mergeCell ref="C15:C16"/>
    <mergeCell ref="A17:A18"/>
    <mergeCell ref="B17:B18"/>
    <mergeCell ref="C17:C18"/>
    <mergeCell ref="A19:A20"/>
    <mergeCell ref="A35:B35"/>
    <mergeCell ref="A23:A24"/>
    <mergeCell ref="B23:B24"/>
    <mergeCell ref="C23:C24"/>
    <mergeCell ref="A25:A26"/>
    <mergeCell ref="C31:C32"/>
    <mergeCell ref="A33:A34"/>
    <mergeCell ref="B33:B34"/>
    <mergeCell ref="C33:C34"/>
    <mergeCell ref="A21:A22"/>
    <mergeCell ref="B21:B22"/>
    <mergeCell ref="C21:C22"/>
    <mergeCell ref="B25:B26"/>
    <mergeCell ref="C25:C26"/>
    <mergeCell ref="A11:A12"/>
    <mergeCell ref="B11:B12"/>
    <mergeCell ref="B19:B20"/>
    <mergeCell ref="C19:C20"/>
    <mergeCell ref="C11:C12"/>
    <mergeCell ref="A13:A14"/>
    <mergeCell ref="B13:B14"/>
    <mergeCell ref="C13:C14"/>
    <mergeCell ref="A15:A16"/>
    <mergeCell ref="B15:B1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1200" verticalDpi="1200" orientation="landscape" paperSize="9" scale="80" r:id="rId1"/>
  <rowBreaks count="2" manualBreakCount="2">
    <brk id="42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Aniceto Vaz Filho</dc:creator>
  <cp:keywords/>
  <dc:description/>
  <cp:lastModifiedBy>Pedro Issau Omuro</cp:lastModifiedBy>
  <cp:lastPrinted>2018-08-27T12:51:55Z</cp:lastPrinted>
  <dcterms:created xsi:type="dcterms:W3CDTF">2016-01-06T14:59:19Z</dcterms:created>
  <dcterms:modified xsi:type="dcterms:W3CDTF">2018-08-27T12:52:00Z</dcterms:modified>
  <cp:category/>
  <cp:version/>
  <cp:contentType/>
  <cp:contentStatus/>
</cp:coreProperties>
</file>